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55" windowHeight="114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бюджета'!$A$16:$AE$532</definedName>
    <definedName name="_xlnm.Print_Titles" localSheetId="0">'без учета счетов бюджета'!$16:$16</definedName>
    <definedName name="_xlnm.Print_Area" localSheetId="0">'без учета счетов бюджета'!$A$1:$AD$531</definedName>
  </definedNames>
  <calcPr fullCalcOnLoad="1"/>
</workbook>
</file>

<file path=xl/sharedStrings.xml><?xml version="1.0" encoding="utf-8"?>
<sst xmlns="http://schemas.openxmlformats.org/spreadsheetml/2006/main" count="2059" uniqueCount="552">
  <si>
    <t/>
  </si>
  <si>
    <t>000</t>
  </si>
  <si>
    <t>0100</t>
  </si>
  <si>
    <t>0000000000</t>
  </si>
  <si>
    <t>0102</t>
  </si>
  <si>
    <t xml:space="preserve">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</si>
  <si>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</si>
  <si>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</si>
  <si>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</si>
  <si>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Содержание главы Волчанского городского округа</t>
  </si>
  <si>
    <t>3441221000</t>
  </si>
  <si>
    <t xml:space="preserve">              Расходы на выплаты персоналу государственных (муниципальных) органов</t>
  </si>
  <si>
    <t>120</t>
  </si>
  <si>
    <t>0103</t>
  </si>
  <si>
    <t xml:space="preserve">        Непрограммные направления деятельности</t>
  </si>
  <si>
    <t>7000000000</t>
  </si>
  <si>
    <t xml:space="preserve">            Обеспечение деятельности органов местного самоуправления (центральный аппарат)</t>
  </si>
  <si>
    <t>7000111000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</si>
  <si>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</si>
  <si>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</si>
  <si>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</si>
  <si>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</si>
  <si>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>0104</t>
  </si>
  <si>
    <t>3441311000</t>
  </si>
  <si>
    <t>0105</t>
  </si>
  <si>
    <t xml:space="preserve">           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</si>
  <si>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0106</t>
  </si>
  <si>
    <t xml:space="preserve">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</si>
  <si>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</si>
  <si>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Мероприятия по информатизации и автоматизации бюджетного процесса</t>
  </si>
  <si>
    <t>2100211000</t>
  </si>
  <si>
    <t>2100311000</t>
  </si>
  <si>
    <t>7000211000</t>
  </si>
  <si>
    <t xml:space="preserve">            Председатель контрольно-счетного органа муниципального образования</t>
  </si>
  <si>
    <t>7000711000</t>
  </si>
  <si>
    <t>0111</t>
  </si>
  <si>
    <t xml:space="preserve">            Резервный фонд администрации</t>
  </si>
  <si>
    <t>7000320700</t>
  </si>
  <si>
    <t xml:space="preserve">              Резервные средства</t>
  </si>
  <si>
    <t>870</t>
  </si>
  <si>
    <t>0113</t>
  </si>
  <si>
    <t xml:space="preserve">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</si>
  <si>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</si>
  <si>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Мероприятия, направленные на развитие муниципальной службы</t>
  </si>
  <si>
    <t>0100111000</t>
  </si>
  <si>
    <t xml:space="preserve">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</si>
  <si>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</si>
  <si>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</si>
  <si>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</si>
  <si>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</si>
  <si>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</si>
  <si>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</si>
  <si>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</si>
  <si>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</si>
  <si>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</si>
  <si>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</si>
  <si>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</si>
  <si>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</si>
  <si>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</si>
  <si>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</si>
  <si>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</si>
  <si>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</si>
  <si>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</si>
  <si>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Подпрограмма  "Совершенствование муниципального управления"</t>
  </si>
  <si>
    <t>3410000000</t>
  </si>
  <si>
    <t xml:space="preserve">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</si>
  <si>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</si>
  <si>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Подпрограмма "Повышение инвестиционной привлекательности Волчанского городского округа"</t>
  </si>
  <si>
    <t>3420000000</t>
  </si>
  <si>
    <t xml:space="preserve">            Разработка презентационных материалов Волчанского городского округа</t>
  </si>
  <si>
    <t>3420210000</t>
  </si>
  <si>
    <t xml:space="preserve">            Выполнение других обязательств муниципального образования</t>
  </si>
  <si>
    <t>3441410000</t>
  </si>
  <si>
    <t xml:space="preserve">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</si>
  <si>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</si>
  <si>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</si>
  <si>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</si>
  <si>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</si>
  <si>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</si>
  <si>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Исполнение судебных актов по обращению взыскания на средства бюджета Волчанского городского округа</t>
  </si>
  <si>
    <t>7000610000</t>
  </si>
  <si>
    <t>0200</t>
  </si>
  <si>
    <t>0203</t>
  </si>
  <si>
    <t xml:space="preserve">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</si>
  <si>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</si>
  <si>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</si>
  <si>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</si>
  <si>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</si>
  <si>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</si>
  <si>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</si>
  <si>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</si>
  <si>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</si>
  <si>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</si>
  <si>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</si>
  <si>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</si>
  <si>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</si>
  <si>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</si>
  <si>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Расходы на выплаты персоналу казенных учреждений</t>
  </si>
  <si>
    <t>110</t>
  </si>
  <si>
    <t>0310</t>
  </si>
  <si>
    <t xml:space="preserve">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</si>
  <si>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</si>
  <si>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Мероприятия по пожарной безопасности        
</t>
  </si>
  <si>
    <t>3520312000</t>
  </si>
  <si>
    <t>0314</t>
  </si>
  <si>
    <t xml:space="preserve">          Подпрограмма "Профилактика терроризма в Волчанском городском округе"</t>
  </si>
  <si>
    <t>3530000000</t>
  </si>
  <si>
    <t xml:space="preserve">            Мероприятия по профилактике терроризма</t>
  </si>
  <si>
    <t>3530512000</t>
  </si>
  <si>
    <t xml:space="preserve">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</si>
  <si>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</si>
  <si>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Подпрограмма "Профилактика правонарушений на территории  Волчанского городского округа»</t>
  </si>
  <si>
    <t>4510000000</t>
  </si>
  <si>
    <t xml:space="preserve">            Мероприятия по профилактике правонарушений на территории Волчанского городского округа</t>
  </si>
  <si>
    <t>4510112000</t>
  </si>
  <si>
    <t xml:space="preserve">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</si>
  <si>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</si>
  <si>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</si>
  <si>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</si>
  <si>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Подпрограмма «Профилактика наркомании на территории  Волчанского городского округа»</t>
  </si>
  <si>
    <t>4530000000</t>
  </si>
  <si>
    <t xml:space="preserve">            Мероприятия по профилактике наркомании на территории  Волчанского городского округа</t>
  </si>
  <si>
    <t>4530312000</t>
  </si>
  <si>
    <t>0400</t>
  </si>
  <si>
    <t>0405</t>
  </si>
  <si>
    <t xml:space="preserve">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</si>
  <si>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</si>
  <si>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</si>
  <si>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</si>
  <si>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</si>
  <si>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</si>
  <si>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</si>
  <si>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</si>
  <si>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</si>
  <si>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</si>
  <si>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</si>
  <si>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Организация транспортного обслуживания населения Волчанского городского округа</t>
  </si>
  <si>
    <t>3610115000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</si>
  <si>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</si>
  <si>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</si>
  <si>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Приобретение запасных частей к трамвайным вагонам</t>
  </si>
  <si>
    <t>3610215000</t>
  </si>
  <si>
    <t xml:space="preserve">            Ремонт контактной сети и трамвайных путей</t>
  </si>
  <si>
    <t>3610315000</t>
  </si>
  <si>
    <t>0409</t>
  </si>
  <si>
    <t xml:space="preserve">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</si>
  <si>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</si>
  <si>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Капитальный ремонт и реконструкция автомобильных дорог</t>
  </si>
  <si>
    <t>3620715000</t>
  </si>
  <si>
    <t xml:space="preserve">            Ремонт автомобильных дорог и искусственных сооружений, расположенных на них</t>
  </si>
  <si>
    <t>3620815000</t>
  </si>
  <si>
    <t xml:space="preserve">            Комплекс работ по содержанию автомобильных дорог</t>
  </si>
  <si>
    <t>3620915000</t>
  </si>
  <si>
    <t>0410</t>
  </si>
  <si>
    <t xml:space="preserve">          Подпрограмма "Информационное общество Волчанского городского округа"</t>
  </si>
  <si>
    <t>3630000000</t>
  </si>
  <si>
    <t xml:space="preserve">            Техническое сопровождение устройств криптографической защиты VipNet</t>
  </si>
  <si>
    <t>3631115000</t>
  </si>
  <si>
    <t xml:space="preserve">            Обслуживание официального сайта Волчанского городского округа</t>
  </si>
  <si>
    <t>3631215000</t>
  </si>
  <si>
    <t>0412</t>
  </si>
  <si>
    <t xml:space="preserve">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</si>
  <si>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</si>
  <si>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Подпрограмма "Развитие малого и среднего предпринимательства в Волчанском городском округе"</t>
  </si>
  <si>
    <t>3430000000</t>
  </si>
  <si>
    <t xml:space="preserve">            Создание и (или) обеспечение деятельности фонда "Волчанский фонд поддержки малого предпринимательства"</t>
  </si>
  <si>
    <t>3431215001</t>
  </si>
  <si>
    <t xml:space="preserve">              Субсидии некоммерческим организациям (за исключением государственных (муниципальных) учреждений)
</t>
  </si>
  <si>
    <t>630</t>
  </si>
  <si>
    <t xml:space="preserve">            Предоставление грантов начинающим субъектам малого и среднего предпринимательства</t>
  </si>
  <si>
    <t>3431215002</t>
  </si>
  <si>
    <t xml:space="preserve">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</si>
  <si>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</si>
  <si>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</si>
  <si>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</si>
  <si>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</si>
  <si>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</si>
  <si>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</si>
  <si>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</si>
  <si>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0500</t>
  </si>
  <si>
    <t>0501</t>
  </si>
  <si>
    <t xml:space="preserve">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</si>
  <si>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</si>
  <si>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</si>
  <si>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</si>
  <si>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Взнос на капитальный ремонт общего имущества в многоквартирных домах</t>
  </si>
  <si>
    <t>1210114000</t>
  </si>
  <si>
    <t xml:space="preserve">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</si>
  <si>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</si>
  <si>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Подпрограмма "Содержание жилищного хозяйства на территории Волчанского городского округа"</t>
  </si>
  <si>
    <t>1220000000</t>
  </si>
  <si>
    <t>1220314000</t>
  </si>
  <si>
    <t xml:space="preserve">            Ремонт жилых помещений муниципального жилищного фонда</t>
  </si>
  <si>
    <t>1220414000</t>
  </si>
  <si>
    <t xml:space="preserve">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</si>
  <si>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</si>
  <si>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  Бюджетные инвестиции</t>
  </si>
  <si>
    <t>410</t>
  </si>
  <si>
    <t>4210215000</t>
  </si>
  <si>
    <t>0502</t>
  </si>
  <si>
    <t xml:space="preserve">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</si>
  <si>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</si>
  <si>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</si>
  <si>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</si>
  <si>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</si>
  <si>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</si>
  <si>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</si>
  <si>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        Благоустройство дворовых территорий Волчанского городского округа</t>
  </si>
  <si>
    <t xml:space="preserve">            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</si>
  <si>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 xml:space="preserve">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</si>
  <si>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</si>
  <si>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Подпрограмма "Экологическая безопасность в Волчанском городском округе на 2014-2020 годы"</t>
  </si>
  <si>
    <t>3710000000</t>
  </si>
  <si>
    <t xml:space="preserve">            Ликвидация несанкционированных свалок на территории городского округа</t>
  </si>
  <si>
    <t>3710214000</t>
  </si>
  <si>
    <t xml:space="preserve">            Благоустройство территории городского округа</t>
  </si>
  <si>
    <t>3861114000</t>
  </si>
  <si>
    <t xml:space="preserve">            Освещение улиц</t>
  </si>
  <si>
    <t>3861314000</t>
  </si>
  <si>
    <t xml:space="preserve">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</si>
  <si>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</si>
  <si>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</si>
  <si>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Обеспечение бытовыми услугами (бани)</t>
  </si>
  <si>
    <t>0400410000</t>
  </si>
  <si>
    <t xml:space="preserve">          Подпрограмма "Развитие газификации Волчанского городского округа"</t>
  </si>
  <si>
    <t>3820000000</t>
  </si>
  <si>
    <t xml:space="preserve">            Разработка проектно-сметной документации по газификации</t>
  </si>
  <si>
    <t>3820314000</t>
  </si>
  <si>
    <t xml:space="preserve">            Признание жилых домов  аварийными, подлежащих сносу и снос аварийных домов и хозяйственных построек</t>
  </si>
  <si>
    <t>3830614000</t>
  </si>
  <si>
    <t xml:space="preserve">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</si>
  <si>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</si>
  <si>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</si>
  <si>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</si>
  <si>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</si>
  <si>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0701</t>
  </si>
  <si>
    <t>4300000000</t>
  </si>
  <si>
    <t xml:space="preserve">          Подпрограмма "Развитие системы дошкольного образования в Волчанском городском округе"</t>
  </si>
  <si>
    <t>4310000000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</si>
  <si>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</si>
  <si>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</si>
  <si>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Субсидии бюджетным учреждениям</t>
  </si>
  <si>
    <t>610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</si>
  <si>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</si>
  <si>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</si>
  <si>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</si>
  <si>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</si>
  <si>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>0702</t>
  </si>
  <si>
    <t xml:space="preserve">            Проведение строительно-монтажных работ по газификации</t>
  </si>
  <si>
    <t>3820414000</t>
  </si>
  <si>
    <t xml:space="preserve">          Подпрограмма "Развитие системы общего образования в Волчанском городском округе"</t>
  </si>
  <si>
    <t>4320000000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</si>
  <si>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</si>
  <si>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</si>
  <si>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Субсидии автономным учреждениям</t>
  </si>
  <si>
    <t>620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</si>
  <si>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</si>
  <si>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</si>
  <si>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</si>
  <si>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</si>
  <si>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</si>
  <si>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</si>
  <si>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 xml:space="preserve">    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</si>
  <si>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</si>
  <si>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</si>
  <si>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4341613000</t>
  </si>
  <si>
    <t>0703</t>
  </si>
  <si>
    <t xml:space="preserve">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</si>
  <si>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</si>
  <si>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</si>
  <si>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</si>
  <si>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>0707</t>
  </si>
  <si>
    <t xml:space="preserve">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</si>
  <si>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</si>
  <si>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</si>
  <si>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</si>
  <si>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Реализация мероприятий по патриотическому воспитанию молодых граждан на территриии Волчанского городского округа</t>
  </si>
  <si>
    <t>3900413000</t>
  </si>
  <si>
    <t>3900513000</t>
  </si>
  <si>
    <t xml:space="preserve">            Организация отдыха детей в каникулярное время</t>
  </si>
  <si>
    <t>4330713000</t>
  </si>
  <si>
    <t xml:space="preserve">            Организация отдыха детей в каникулярное время (средства областного бюджета)</t>
  </si>
  <si>
    <t>4330745600</t>
  </si>
  <si>
    <t xml:space="preserve">            Организация занятости детей и подростков в каникулярное время</t>
  </si>
  <si>
    <t>4330813000</t>
  </si>
  <si>
    <t xml:space="preserve">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</si>
  <si>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</si>
  <si>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 xml:space="preserve">            Технологическое присоединение здания пищеблока к электрическим сетям</t>
  </si>
  <si>
    <t>4343013000</t>
  </si>
  <si>
    <t>0709</t>
  </si>
  <si>
    <t xml:space="preserve">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</si>
  <si>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</si>
  <si>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>4352111000</t>
  </si>
  <si>
    <t xml:space="preserve">            Организация проведения городских мероприятий в области образования</t>
  </si>
  <si>
    <t>4352313000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</si>
  <si>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</si>
  <si>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</si>
  <si>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Публичные нормативные выплаты гражданам несоциального характера
</t>
  </si>
  <si>
    <t>330</t>
  </si>
  <si>
    <t xml:space="preserve">            Поддержка одаренных детей</t>
  </si>
  <si>
    <t>4352513000</t>
  </si>
  <si>
    <t xml:space="preserve">              Премии и гранты</t>
  </si>
  <si>
    <t>350</t>
  </si>
  <si>
    <t xml:space="preserve">            Обеспечение деятельности МКУ "Центр по обеспечению деятельности образовательных учреждений"</t>
  </si>
  <si>
    <t>4353213000</t>
  </si>
  <si>
    <t>0800</t>
  </si>
  <si>
    <t>0801</t>
  </si>
  <si>
    <t xml:space="preserve">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</si>
  <si>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</si>
  <si>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Подпрограмма "Развитие культуры"</t>
  </si>
  <si>
    <t>4010000000</t>
  </si>
  <si>
    <t xml:space="preserve">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</si>
  <si>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</si>
  <si>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</si>
  <si>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</si>
  <si>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</si>
  <si>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</si>
  <si>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>4010513000</t>
  </si>
  <si>
    <t xml:space="preserve">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</si>
  <si>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</si>
  <si>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Обеспечение деятельности "Досугового центра"</t>
  </si>
  <si>
    <t>4031213000</t>
  </si>
  <si>
    <t xml:space="preserve">            Обеспечение деятельности "Муниципального краеведческого музея"</t>
  </si>
  <si>
    <t>4031313000</t>
  </si>
  <si>
    <t xml:space="preserve">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</si>
  <si>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</si>
  <si>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</si>
  <si>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</si>
  <si>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</si>
  <si>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</si>
  <si>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</si>
  <si>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</si>
  <si>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</si>
  <si>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</si>
  <si>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</si>
  <si>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</si>
  <si>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</si>
  <si>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</si>
  <si>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</si>
  <si>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</si>
  <si>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</si>
  <si>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</si>
  <si>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</si>
  <si>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</si>
  <si>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Мероприятия по формированию здорового образа жизни у населения Волчанского городского округа на 2015 – 2018 годы</t>
  </si>
  <si>
    <t>0640413000</t>
  </si>
  <si>
    <t>1000</t>
  </si>
  <si>
    <t>1003</t>
  </si>
  <si>
    <t xml:space="preserve">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</si>
  <si>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</si>
  <si>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</si>
  <si>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</si>
  <si>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Осуществление ежемесячных выплат</t>
  </si>
  <si>
    <t>0520317000</t>
  </si>
  <si>
    <t xml:space="preserve">              Публичные нормативные социальные выплаты гражданам</t>
  </si>
  <si>
    <t>310</t>
  </si>
  <si>
    <t xml:space="preserve">            Материальная помощь отдельным категориям граждан</t>
  </si>
  <si>
    <t>0520417000</t>
  </si>
  <si>
    <t xml:space="preserve">            Осуществление единовременных выплат</t>
  </si>
  <si>
    <t>0520517000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</si>
  <si>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</si>
  <si>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</si>
  <si>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</si>
  <si>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</si>
  <si>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</si>
  <si>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</si>
  <si>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</si>
  <si>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</si>
  <si>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Подпрограмма "Обеспечение жильем молодых семей на территории Волчанского городского округа"</t>
  </si>
  <si>
    <t>0810000000</t>
  </si>
  <si>
    <t>1006</t>
  </si>
  <si>
    <t xml:space="preserve">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</si>
  <si>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</si>
  <si>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</si>
  <si>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</si>
  <si>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Проведение социально – значимых мероприятий</t>
  </si>
  <si>
    <t>0520213000</t>
  </si>
  <si>
    <t>1100</t>
  </si>
  <si>
    <t>1101</t>
  </si>
  <si>
    <t xml:space="preserve">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</si>
  <si>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</si>
  <si>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Подпрограмма «Развитие физической культуры и спорта в Волчанском городском округе»</t>
  </si>
  <si>
    <t>4610000000</t>
  </si>
  <si>
    <t xml:space="preserve">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</si>
  <si>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</si>
  <si>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Организация и проведение спортивно-массовых мероприятий в сфере физической культуры и спорта</t>
  </si>
  <si>
    <t>4610213000</t>
  </si>
  <si>
    <t>1200</t>
  </si>
  <si>
    <t>1202</t>
  </si>
  <si>
    <t xml:space="preserve">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</si>
  <si>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</si>
  <si>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1300</t>
  </si>
  <si>
    <t>1301</t>
  </si>
  <si>
    <t>2100110000</t>
  </si>
  <si>
    <t>730</t>
  </si>
  <si>
    <t>ВСЕГО РАСХОДОВ:</t>
  </si>
  <si>
    <t>Номер строки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</si>
  <si>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</si>
  <si>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</si>
  <si>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</si>
  <si>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</si>
  <si>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</si>
  <si>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</si>
  <si>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</si>
  <si>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</si>
  <si>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</si>
  <si>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</si>
  <si>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</si>
  <si>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</si>
  <si>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</si>
  <si>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</si>
  <si>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</si>
  <si>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</si>
  <si>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</si>
  <si>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</si>
  <si>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</si>
  <si>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</si>
  <si>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</si>
  <si>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</si>
  <si>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</si>
  <si>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</si>
  <si>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</si>
  <si>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</si>
  <si>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</si>
  <si>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</si>
  <si>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</si>
  <si>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</si>
  <si>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</si>
  <si>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</si>
  <si>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</si>
  <si>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</si>
  <si>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</si>
  <si>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</si>
  <si>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</si>
  <si>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</si>
  <si>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</si>
  <si>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</si>
  <si>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</si>
  <si>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</si>
  <si>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</si>
  <si>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</si>
  <si>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Код раздела, подраздела</t>
  </si>
  <si>
    <t>Код целевой статьи</t>
  </si>
  <si>
    <t>Код видов расходов</t>
  </si>
  <si>
    <t>Сумма, в рублях</t>
  </si>
  <si>
    <t>Приложение 5</t>
  </si>
  <si>
    <t>к Решению Волчанской городской Думы</t>
  </si>
  <si>
    <t>"О бюджете Волчанского городского</t>
  </si>
  <si>
    <t xml:space="preserve">округа на 2018 год и плановый период </t>
  </si>
  <si>
    <t>2019 и 2020 годов"</t>
  </si>
  <si>
    <t>на 2018 год</t>
  </si>
  <si>
    <t>Наименование раздела, подраздела, целевой статьи или вида расходов</t>
  </si>
  <si>
    <t xml:space="preserve">          Капитальный ремонт зданий и помещений, в которых размещаются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</si>
  <si>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подгруппам видов расходов классификации расходов бюджета</t>
  </si>
  <si>
    <t>Приобретение дорожно-строительной и коммунальной техники для нужд Волчанского городского округа</t>
  </si>
  <si>
    <t>4342913000</t>
  </si>
  <si>
    <t>Ремонт автомобильных дорог и искусственных сооружений, расположенных на них (средства областного бюджета)</t>
  </si>
  <si>
    <t>3620844Г00</t>
  </si>
  <si>
    <t>Иные закупки товаров, работ и услуг для обеспечения государственных (муниципальных) нужд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</si>
  <si>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</si>
  <si>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Бюджетные инвестиции</t>
  </si>
  <si>
    <t>3830542500</t>
  </si>
  <si>
    <t>Предоставление социальных выплат молодым семьям на приобретение (строительство) жилья (средства областного бюджета)</t>
  </si>
  <si>
    <t>Социальные выплаты гражданам, кроме публичных нормативных социальных выплат</t>
  </si>
  <si>
    <t>0810149300</t>
  </si>
  <si>
    <t>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</si>
  <si>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0830000000</t>
  </si>
  <si>
    <t>0830349500</t>
  </si>
  <si>
    <t>7009040700</t>
  </si>
  <si>
    <t>Публичные нормативные социальные выплаты гражданам</t>
  </si>
  <si>
    <t>05209R4620</t>
  </si>
  <si>
    <t xml:space="preserve">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</si>
  <si>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09001L5550</t>
  </si>
  <si>
    <t>09002L5550</t>
  </si>
  <si>
    <t>08101S9300</t>
  </si>
  <si>
    <t xml:space="preserve">Предоставление региональной поддержки молодым семьям на улучшение жилищных условий на территории Волчанского городского округа </t>
  </si>
  <si>
    <t>08303S9500</t>
  </si>
  <si>
    <t xml:space="preserve">    Предоставление социальных выплат молодым семьям на приобретение (строительство) жилья</t>
  </si>
  <si>
    <t xml:space="preserve">        Социальные выплаты гражданам, кроме публичных нормативных социальных выплат</t>
  </si>
  <si>
    <t xml:space="preserve">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</si>
  <si>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0900114000</t>
  </si>
  <si>
    <t>0900214000</t>
  </si>
  <si>
    <t>Массовый спорт</t>
  </si>
  <si>
    <t>1102</t>
  </si>
  <si>
    <t>46108S8Г00</t>
  </si>
  <si>
    <t xml:space="preserve">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</si>
  <si>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 xml:space="preserve">        Подпрограмма «Развитие физической культуры и спорта в Волчанском городском округе»</t>
  </si>
  <si>
    <t xml:space="preserve">         Приобретение оборудования и инвентаря для оснащения мест тестирования по выполнению видов испытаний (тестов ГТО) (софинансирование)</t>
  </si>
  <si>
    <t xml:space="preserve">         Субсидии бюджетным учреждениям</t>
  </si>
  <si>
    <t xml:space="preserve">        Муниципальная программа Волчанского городского округа "Развитие системы образования в Волчанском городском округе до  2020 года"</t>
  </si>
  <si>
    <t xml:space="preserve">        Муниципальная программа Волчанского городского округа "Развитие системы образования в Волчанском городском округе до 2020 года"</t>
  </si>
  <si>
    <t xml:space="preserve">          Подпрограмма "Обеспечение реализации муниципальной программы «Развитие системы образования в Волчанском городском округе до 2020 года"</t>
  </si>
  <si>
    <t xml:space="preserve">          Капитальный ремонт помещений муниципальных организаций дополнительного образования</t>
  </si>
  <si>
    <t xml:space="preserve">       Субсидии бюджетным учреждениям</t>
  </si>
  <si>
    <t xml:space="preserve">           Благоустройство территории здания и игровых площадок дошкольных образовательных учреждений</t>
  </si>
  <si>
    <t xml:space="preserve">         Управление муниципальным долгом</t>
  </si>
  <si>
    <t xml:space="preserve">        Обслуживание муниципального долга
</t>
  </si>
  <si>
    <t xml:space="preserve">            Создание и (или) обеспечение деятельности фонда "Волчанский фонд поддержки малого предпринимательства" (средства областного бюджета)</t>
  </si>
  <si>
    <t xml:space="preserve">            Создание и (или) обеспечение деятельности фонда "Волчанский фонд поддержки малого предпринимательства" (софинансирование)</t>
  </si>
  <si>
    <t>34312S5270</t>
  </si>
  <si>
    <t xml:space="preserve">      Непрограммные направления деятельности</t>
  </si>
  <si>
    <t xml:space="preserve">       Субсидии автономным учреждениям</t>
  </si>
  <si>
    <t xml:space="preserve">        Резервный фонд Правительства Свердловской области </t>
  </si>
  <si>
    <t xml:space="preserve">          Расходы на выплаты персоналу казенных учреждений</t>
  </si>
  <si>
    <t>7000440600</t>
  </si>
  <si>
    <t xml:space="preserve">         Обеспечение оплаты труда работников муниципальных учреждений в размере не ниже минимального размера оплаты труда</t>
  </si>
  <si>
    <t xml:space="preserve">      Расходы на выплаты персоналу казенных учреждений</t>
  </si>
  <si>
    <t xml:space="preserve">        Обеспечение оплаты труда работников муниципальных учреждений в размере не ниже минимального размера оплаты труда</t>
  </si>
  <si>
    <t xml:space="preserve">          Cубсидии бюджетным учреждениям</t>
  </si>
  <si>
    <t xml:space="preserve">         Расходы на выплаты персоналу государственных (муниципальных) органов</t>
  </si>
  <si>
    <t>4620000000</t>
  </si>
  <si>
    <t>46210S8500</t>
  </si>
  <si>
    <t>Субсидии бюджетным учреждениям</t>
  </si>
  <si>
    <t xml:space="preserve">        Подпрограмма "Развитие инфраструктуры объектов спорта Волчанского городского округа"</t>
  </si>
  <si>
    <t xml:space="preserve">          Создание спортивных площадок (оснащение спортивным оборудованием) для занятий уличной гимнастикой (софинансирование)</t>
  </si>
  <si>
    <t xml:space="preserve">            Благоустройство дворовых территорий Волчанского городского округа </t>
  </si>
  <si>
    <t xml:space="preserve">       Содержание нераспределенных жилых помещений на территории Волчанского городского округа</t>
  </si>
  <si>
    <t xml:space="preserve">      Иные закупки товаров, работ и услуг для обеспечения государственных (муниципальных) нужд</t>
  </si>
  <si>
    <t xml:space="preserve">        Капитальный ремонт кровли муниципальных дошкольных образовательных учреждений</t>
  </si>
  <si>
    <t>4342813000</t>
  </si>
  <si>
    <t xml:space="preserve">        Установка ограждения территории образовательных учреждений</t>
  </si>
  <si>
    <t>08101L4970</t>
  </si>
  <si>
    <t xml:space="preserve">            Капитальный ремонт и реконструкция автомобильных дорог (средства областного бюджета)</t>
  </si>
  <si>
    <t>34308L5270</t>
  </si>
  <si>
    <t>Предоставление субсидий  субъектам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развития, либо модернизации производства товаров (работ, услуг)</t>
  </si>
  <si>
    <t>Предоставление субсидий  субъектам малого и среднего предпринимательства, связанных с созданием и (или) развитием центров времяпровождения детей – групп дневного времяпровождения детей дошкольного возраста и иных подобных видов деятельности</t>
  </si>
  <si>
    <t>34309L5270</t>
  </si>
  <si>
    <t>4610848Г00</t>
  </si>
  <si>
    <t xml:space="preserve">         Приобретение оборудования и инвентаря для оснащения мест тестирования по выполнению видов испытаний (тестов ГТО) (средства областного бюджета)</t>
  </si>
  <si>
    <t>4621048500</t>
  </si>
  <si>
    <t xml:space="preserve">          Создание спортивных площадок (оснащение спортивным оборудованием) для занятий уличной гимнастикой (средства областного бюджета)</t>
  </si>
  <si>
    <t>Подготовка документации по планировке территории</t>
  </si>
  <si>
    <t>0200115000</t>
  </si>
  <si>
    <t xml:space="preserve">Формирование жилищного фонда для переселения граждан из жилых помещений, признанных непригодными для проживания </t>
  </si>
  <si>
    <t>4341614000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</si>
  <si>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</si>
  <si>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 xml:space="preserve">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</si>
  <si>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 xml:space="preserve">            Организация и проведение военно-спортивных игр (средства областного бюджета)</t>
  </si>
  <si>
    <t>4520248И00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</si>
  <si>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 (средства областного бюджета)</t>
  </si>
  <si>
    <t xml:space="preserve">           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 (средства областного бюджета)</t>
  </si>
  <si>
    <t>3900348Д00</t>
  </si>
  <si>
    <t xml:space="preserve">           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 (средства областного бюджета)</t>
  </si>
  <si>
    <t xml:space="preserve">             Энергосбережение и повышение энергетической эффктивности на объектах ЖКХ</t>
  </si>
  <si>
    <t xml:space="preserve">              Подпрограмма "Энергосбережение и повышение энергетической эффективности Волчанского городского округа"</t>
  </si>
  <si>
    <t>0605</t>
  </si>
  <si>
    <t>ОХРАНА ОКРУЖАЮЩЕЙ СРЕДЫ</t>
  </si>
  <si>
    <t>Другие вопросы в области охраны окружающей среды</t>
  </si>
  <si>
    <t>0600</t>
  </si>
  <si>
    <t>Приложение 3</t>
  </si>
  <si>
    <t xml:space="preserve">            Организация и проведение военно-спортивных игр </t>
  </si>
  <si>
    <t>от 27.09.2018 года № 52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</si>
</sst>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indexed="63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 wrapText="1"/>
      <protection/>
    </xf>
    <xf numFmtId="1" fontId="33" fillId="0" borderId="1">
      <alignment horizontal="left" vertical="top" wrapText="1" indent="2"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3" fillId="0" borderId="1">
      <alignment horizontal="center" vertical="center" wrapText="1"/>
      <protection/>
    </xf>
    <xf numFmtId="0" fontId="34" fillId="0" borderId="0">
      <alignment horizontal="center"/>
      <protection/>
    </xf>
    <xf numFmtId="1" fontId="33" fillId="0" borderId="1">
      <alignment horizontal="center" vertical="top" shrinkToFit="1"/>
      <protection/>
    </xf>
    <xf numFmtId="0" fontId="33" fillId="0" borderId="0">
      <alignment horizontal="right"/>
      <protection/>
    </xf>
    <xf numFmtId="0" fontId="33" fillId="0" borderId="1">
      <alignment horizontal="center" vertical="center" wrapText="1"/>
      <protection/>
    </xf>
    <xf numFmtId="0" fontId="33" fillId="20" borderId="2">
      <alignment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20" borderId="3">
      <alignment/>
      <protection/>
    </xf>
    <xf numFmtId="0" fontId="33" fillId="0" borderId="1">
      <alignment horizontal="center" vertical="center" wrapText="1"/>
      <protection/>
    </xf>
    <xf numFmtId="49" fontId="33" fillId="0" borderId="1">
      <alignment horizontal="left" vertical="top" wrapText="1" indent="2"/>
      <protection/>
    </xf>
    <xf numFmtId="0" fontId="33" fillId="0" borderId="1">
      <alignment horizontal="center" vertical="center" wrapText="1"/>
      <protection/>
    </xf>
    <xf numFmtId="49" fontId="33" fillId="0" borderId="1">
      <alignment horizontal="center" vertical="top" shrinkToFit="1"/>
      <protection/>
    </xf>
    <xf numFmtId="0" fontId="33" fillId="0" borderId="1">
      <alignment horizontal="center" vertical="center" wrapText="1"/>
      <protection/>
    </xf>
    <xf numFmtId="4" fontId="33" fillId="0" borderId="1">
      <alignment horizontal="right" vertical="top" shrinkToFit="1"/>
      <protection/>
    </xf>
    <xf numFmtId="0" fontId="33" fillId="20" borderId="0">
      <alignment shrinkToFit="1"/>
      <protection/>
    </xf>
    <xf numFmtId="10" fontId="33" fillId="0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0" fontId="33" fillId="20" borderId="3">
      <alignment shrinkToFit="1"/>
      <protection/>
    </xf>
    <xf numFmtId="0" fontId="33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3" fillId="0" borderId="1">
      <alignment horizontal="center" vertical="center" wrapText="1"/>
      <protection/>
    </xf>
    <xf numFmtId="4" fontId="35" fillId="21" borderId="1">
      <alignment horizontal="right" vertical="top" shrinkToFit="1"/>
      <protection/>
    </xf>
    <xf numFmtId="0" fontId="35" fillId="0" borderId="1">
      <alignment horizontal="left"/>
      <protection/>
    </xf>
    <xf numFmtId="10" fontId="35" fillId="21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0" fontId="33" fillId="20" borderId="4">
      <alignment/>
      <protection/>
    </xf>
    <xf numFmtId="4" fontId="33" fillId="0" borderId="1">
      <alignment horizontal="right" vertical="top" shrinkToFit="1"/>
      <protection/>
    </xf>
    <xf numFmtId="0" fontId="33" fillId="0" borderId="0">
      <alignment horizontal="left" wrapText="1"/>
      <protection/>
    </xf>
    <xf numFmtId="4" fontId="35" fillId="21" borderId="1">
      <alignment horizontal="right" vertical="top" shrinkToFit="1"/>
      <protection/>
    </xf>
    <xf numFmtId="0" fontId="35" fillId="0" borderId="1">
      <alignment vertical="top" wrapText="1"/>
      <protection/>
    </xf>
    <xf numFmtId="0" fontId="33" fillId="0" borderId="0">
      <alignment wrapText="1"/>
      <protection/>
    </xf>
    <xf numFmtId="4" fontId="35" fillId="22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10" fontId="35" fillId="22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0" fontId="33" fillId="20" borderId="3">
      <alignment horizontal="center"/>
      <protection/>
    </xf>
    <xf numFmtId="0" fontId="33" fillId="0" borderId="1">
      <alignment horizontal="center" vertical="center" wrapText="1"/>
      <protection/>
    </xf>
    <xf numFmtId="0" fontId="33" fillId="20" borderId="3">
      <alignment horizontal="left"/>
      <protection/>
    </xf>
    <xf numFmtId="0" fontId="33" fillId="0" borderId="1">
      <alignment horizontal="center" vertical="center" wrapText="1"/>
      <protection/>
    </xf>
    <xf numFmtId="0" fontId="33" fillId="20" borderId="4">
      <alignment horizontal="center"/>
      <protection/>
    </xf>
    <xf numFmtId="0" fontId="33" fillId="0" borderId="1">
      <alignment horizontal="center" vertical="center" wrapText="1"/>
      <protection/>
    </xf>
    <xf numFmtId="0" fontId="33" fillId="20" borderId="4">
      <alignment horizontal="left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0">
      <alignment horizontal="left" wrapText="1"/>
      <protection/>
    </xf>
    <xf numFmtId="10" fontId="33" fillId="0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vertical="top"/>
      <protection/>
    </xf>
    <xf numFmtId="0" fontId="35" fillId="0" borderId="1">
      <alignment vertical="top" wrapText="1"/>
      <protection/>
    </xf>
    <xf numFmtId="0" fontId="33" fillId="20" borderId="0">
      <alignment horizontal="center"/>
      <protection/>
    </xf>
    <xf numFmtId="0" fontId="33" fillId="20" borderId="0">
      <alignment horizontal="left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51" fillId="0" borderId="0" xfId="52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51" fillId="0" borderId="1" xfId="103" applyNumberFormat="1" applyFont="1" applyFill="1" applyProtection="1">
      <alignment horizontal="center" vertical="center" wrapText="1"/>
      <protection/>
    </xf>
    <xf numFmtId="4" fontId="51" fillId="0" borderId="1" xfId="114" applyFont="1" applyFill="1" applyProtection="1">
      <alignment horizontal="right" vertical="top" shrinkToFit="1"/>
      <protection/>
    </xf>
    <xf numFmtId="10" fontId="51" fillId="0" borderId="1" xfId="115" applyFont="1" applyFill="1" applyProtection="1">
      <alignment horizontal="right" vertical="top" shrinkToFit="1"/>
      <protection/>
    </xf>
    <xf numFmtId="0" fontId="51" fillId="0" borderId="0" xfId="104" applyNumberFormat="1" applyFont="1" applyFill="1" applyProtection="1">
      <alignment horizontal="left" wrapText="1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2" fillId="0" borderId="1" xfId="92" applyFont="1" applyFill="1" applyAlignment="1" applyProtection="1">
      <alignment horizontal="center" vertical="center" wrapText="1"/>
      <protection locked="0"/>
    </xf>
    <xf numFmtId="0" fontId="52" fillId="0" borderId="1" xfId="94" applyFont="1" applyFill="1" applyAlignment="1" applyProtection="1">
      <alignment horizontal="center" vertical="center" wrapText="1"/>
      <protection locked="0"/>
    </xf>
    <xf numFmtId="0" fontId="52" fillId="0" borderId="1" xfId="96" applyFont="1" applyFill="1" applyAlignment="1" applyProtection="1">
      <alignment horizontal="center" vertical="center" wrapText="1"/>
      <protection locked="0"/>
    </xf>
    <xf numFmtId="0" fontId="52" fillId="0" borderId="1" xfId="98" applyFont="1" applyFill="1" applyAlignment="1" applyProtection="1">
      <alignment horizontal="center" vertical="center" wrapText="1"/>
      <protection locked="0"/>
    </xf>
    <xf numFmtId="0" fontId="52" fillId="0" borderId="1" xfId="99" applyFont="1" applyFill="1" applyAlignment="1" applyProtection="1">
      <alignment horizontal="center" vertical="center" wrapText="1"/>
      <protection locked="0"/>
    </xf>
    <xf numFmtId="0" fontId="52" fillId="0" borderId="1" xfId="100" applyFont="1" applyFill="1" applyAlignment="1" applyProtection="1">
      <alignment horizontal="center" vertical="center" wrapText="1"/>
      <protection locked="0"/>
    </xf>
    <xf numFmtId="0" fontId="52" fillId="0" borderId="1" xfId="101" applyFont="1" applyFill="1" applyAlignment="1" applyProtection="1">
      <alignment horizontal="center" vertical="center" wrapText="1"/>
      <protection locked="0"/>
    </xf>
    <xf numFmtId="0" fontId="52" fillId="0" borderId="1" xfId="102" applyFont="1" applyFill="1" applyAlignment="1" applyProtection="1">
      <alignment horizontal="center" vertical="center" wrapText="1"/>
      <protection locked="0"/>
    </xf>
    <xf numFmtId="0" fontId="52" fillId="0" borderId="1" xfId="103" applyNumberFormat="1" applyFont="1" applyFill="1" applyAlignment="1" applyProtection="1">
      <alignment horizontal="center" vertical="center" wrapText="1"/>
      <protection/>
    </xf>
    <xf numFmtId="0" fontId="52" fillId="0" borderId="1" xfId="103" applyFont="1" applyFill="1" applyAlignment="1" applyProtection="1">
      <alignment horizontal="center" vertical="center" wrapText="1"/>
      <protection locked="0"/>
    </xf>
    <xf numFmtId="0" fontId="52" fillId="0" borderId="0" xfId="52" applyNumberFormat="1" applyFont="1" applyFill="1" applyAlignment="1" applyProtection="1">
      <alignment horizontal="center"/>
      <protection/>
    </xf>
    <xf numFmtId="4" fontId="53" fillId="0" borderId="1" xfId="84" applyFont="1" applyFill="1" applyProtection="1">
      <alignment horizontal="right" vertical="top" shrinkToFit="1"/>
      <protection/>
    </xf>
    <xf numFmtId="10" fontId="53" fillId="0" borderId="1" xfId="106" applyFont="1" applyFill="1" applyProtection="1">
      <alignment horizontal="right" vertical="top" shrinkToFit="1"/>
      <protection/>
    </xf>
    <xf numFmtId="0" fontId="53" fillId="0" borderId="0" xfId="52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53" fillId="0" borderId="14" xfId="111" applyNumberFormat="1" applyFont="1" applyFill="1" applyBorder="1" applyProtection="1">
      <alignment vertical="top" wrapText="1"/>
      <protection/>
    </xf>
    <xf numFmtId="4" fontId="53" fillId="0" borderId="1" xfId="114" applyFont="1" applyFill="1" applyProtection="1">
      <alignment horizontal="right" vertical="top" shrinkToFit="1"/>
      <protection/>
    </xf>
    <xf numFmtId="10" fontId="53" fillId="0" borderId="1" xfId="115" applyFont="1" applyFill="1" applyProtection="1">
      <alignment horizontal="right" vertical="top" shrinkToFit="1"/>
      <protection/>
    </xf>
    <xf numFmtId="0" fontId="51" fillId="0" borderId="2" xfId="10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indent="3"/>
      <protection locked="0"/>
    </xf>
    <xf numFmtId="4" fontId="53" fillId="0" borderId="14" xfId="84" applyFont="1" applyFill="1" applyBorder="1" applyProtection="1">
      <alignment horizontal="right" vertical="top" shrinkToFit="1"/>
      <protection/>
    </xf>
    <xf numFmtId="0" fontId="51" fillId="0" borderId="15" xfId="111" applyNumberFormat="1" applyFont="1" applyFill="1" applyBorder="1" applyProtection="1">
      <alignment vertical="top" wrapText="1"/>
      <protection/>
    </xf>
    <xf numFmtId="1" fontId="51" fillId="0" borderId="15" xfId="56" applyNumberFormat="1" applyFont="1" applyFill="1" applyBorder="1" applyProtection="1">
      <alignment horizontal="center" vertical="top" shrinkToFit="1"/>
      <protection/>
    </xf>
    <xf numFmtId="1" fontId="51" fillId="0" borderId="15" xfId="56" applyFont="1" applyFill="1" applyBorder="1" applyProtection="1">
      <alignment horizontal="center" vertical="top" shrinkToFit="1"/>
      <protection/>
    </xf>
    <xf numFmtId="4" fontId="51" fillId="0" borderId="15" xfId="114" applyFont="1" applyFill="1" applyBorder="1" applyProtection="1">
      <alignment horizontal="right" vertical="top" shrinkToFit="1"/>
      <protection/>
    </xf>
    <xf numFmtId="4" fontId="53" fillId="0" borderId="16" xfId="84" applyFont="1" applyFill="1" applyBorder="1" applyProtection="1">
      <alignment horizontal="right" vertical="top" shrinkToFit="1"/>
      <protection/>
    </xf>
    <xf numFmtId="0" fontId="52" fillId="0" borderId="14" xfId="90" applyFont="1" applyFill="1" applyBorder="1" applyAlignment="1" applyProtection="1">
      <alignment horizontal="center" vertical="center" wrapText="1"/>
      <protection locked="0"/>
    </xf>
    <xf numFmtId="4" fontId="53" fillId="0" borderId="14" xfId="114" applyFont="1" applyFill="1" applyBorder="1" applyProtection="1">
      <alignment horizontal="right" vertical="top" shrinkToFit="1"/>
      <protection/>
    </xf>
    <xf numFmtId="4" fontId="51" fillId="0" borderId="14" xfId="114" applyFont="1" applyFill="1" applyBorder="1" applyProtection="1">
      <alignment horizontal="right" vertical="top" shrinkToFit="1"/>
      <protection/>
    </xf>
    <xf numFmtId="0" fontId="4" fillId="0" borderId="17" xfId="0" applyFont="1" applyFill="1" applyBorder="1" applyAlignment="1" applyProtection="1">
      <alignment horizontal="center"/>
      <protection locked="0"/>
    </xf>
    <xf numFmtId="0" fontId="51" fillId="0" borderId="1" xfId="48" applyFont="1" applyFill="1" applyBorder="1" applyAlignment="1" applyProtection="1">
      <alignment horizontal="center" vertical="center" wrapText="1"/>
      <protection locked="0"/>
    </xf>
    <xf numFmtId="0" fontId="51" fillId="0" borderId="1" xfId="58" applyFont="1" applyFill="1" applyBorder="1" applyAlignment="1" applyProtection="1">
      <alignment horizontal="center" vertical="center" wrapText="1"/>
      <protection locked="0"/>
    </xf>
    <xf numFmtId="0" fontId="51" fillId="0" borderId="1" xfId="60" applyFont="1" applyFill="1" applyBorder="1" applyAlignment="1" applyProtection="1">
      <alignment horizontal="center" vertical="center" wrapText="1"/>
      <protection locked="0"/>
    </xf>
    <xf numFmtId="0" fontId="51" fillId="0" borderId="1" xfId="62" applyFont="1" applyFill="1" applyBorder="1" applyAlignment="1" applyProtection="1">
      <alignment horizontal="center" vertical="center" wrapText="1"/>
      <protection locked="0"/>
    </xf>
    <xf numFmtId="0" fontId="51" fillId="0" borderId="1" xfId="68" applyFont="1" applyFill="1" applyBorder="1" applyAlignment="1" applyProtection="1">
      <alignment horizontal="center" vertical="center" wrapText="1"/>
      <protection locked="0"/>
    </xf>
    <xf numFmtId="0" fontId="51" fillId="0" borderId="1" xfId="72" applyFont="1" applyFill="1" applyBorder="1" applyAlignment="1" applyProtection="1">
      <alignment horizontal="center" vertical="center" wrapText="1"/>
      <protection locked="0"/>
    </xf>
    <xf numFmtId="0" fontId="51" fillId="0" borderId="1" xfId="74" applyFont="1" applyFill="1" applyBorder="1" applyAlignment="1" applyProtection="1">
      <alignment horizontal="center" vertical="center" wrapText="1"/>
      <protection locked="0"/>
    </xf>
    <xf numFmtId="0" fontId="51" fillId="0" borderId="1" xfId="76" applyFont="1" applyFill="1" applyBorder="1" applyAlignment="1" applyProtection="1">
      <alignment horizontal="center" vertical="center" wrapText="1"/>
      <protection locked="0"/>
    </xf>
    <xf numFmtId="0" fontId="51" fillId="0" borderId="1" xfId="80" applyFont="1" applyFill="1" applyBorder="1" applyAlignment="1" applyProtection="1">
      <alignment horizontal="center" vertical="center" wrapText="1"/>
      <protection locked="0"/>
    </xf>
    <xf numFmtId="0" fontId="51" fillId="0" borderId="18" xfId="88" applyFont="1" applyFill="1" applyBorder="1" applyAlignment="1" applyProtection="1">
      <alignment horizontal="center" vertical="center" wrapText="1"/>
      <protection locked="0"/>
    </xf>
    <xf numFmtId="1" fontId="53" fillId="0" borderId="1" xfId="56" applyNumberFormat="1" applyFont="1" applyFill="1" applyBorder="1" applyProtection="1">
      <alignment horizontal="center" vertical="top" shrinkToFit="1"/>
      <protection/>
    </xf>
    <xf numFmtId="1" fontId="53" fillId="0" borderId="1" xfId="56" applyFont="1" applyFill="1" applyBorder="1" applyProtection="1">
      <alignment horizontal="center" vertical="top" shrinkToFit="1"/>
      <protection/>
    </xf>
    <xf numFmtId="4" fontId="53" fillId="0" borderId="1" xfId="114" applyFont="1" applyFill="1" applyBorder="1" applyProtection="1">
      <alignment horizontal="right" vertical="top" shrinkToFit="1"/>
      <protection/>
    </xf>
    <xf numFmtId="4" fontId="53" fillId="0" borderId="18" xfId="114" applyFont="1" applyFill="1" applyBorder="1" applyProtection="1">
      <alignment horizontal="right" vertical="top" shrinkToFit="1"/>
      <protection/>
    </xf>
    <xf numFmtId="0" fontId="51" fillId="0" borderId="1" xfId="111" applyNumberFormat="1" applyFont="1" applyFill="1" applyBorder="1" applyProtection="1">
      <alignment vertical="top" wrapText="1"/>
      <protection/>
    </xf>
    <xf numFmtId="1" fontId="51" fillId="0" borderId="1" xfId="56" applyNumberFormat="1" applyFont="1" applyFill="1" applyBorder="1" applyProtection="1">
      <alignment horizontal="center" vertical="top" shrinkToFit="1"/>
      <protection/>
    </xf>
    <xf numFmtId="1" fontId="51" fillId="0" borderId="1" xfId="56" applyFont="1" applyFill="1" applyBorder="1" applyProtection="1">
      <alignment horizontal="center" vertical="top" shrinkToFit="1"/>
      <protection/>
    </xf>
    <xf numFmtId="4" fontId="51" fillId="0" borderId="1" xfId="114" applyFont="1" applyFill="1" applyBorder="1" applyProtection="1">
      <alignment horizontal="right" vertical="top" shrinkToFit="1"/>
      <protection/>
    </xf>
    <xf numFmtId="4" fontId="51" fillId="0" borderId="18" xfId="114" applyFont="1" applyFill="1" applyBorder="1" applyProtection="1">
      <alignment horizontal="right" vertical="top" shrinkToFit="1"/>
      <protection/>
    </xf>
    <xf numFmtId="0" fontId="53" fillId="0" borderId="1" xfId="111" applyNumberFormat="1" applyFont="1" applyFill="1" applyBorder="1" applyProtection="1">
      <alignment vertical="top" wrapText="1"/>
      <protection/>
    </xf>
    <xf numFmtId="4" fontId="51" fillId="0" borderId="19" xfId="114" applyFont="1" applyFill="1" applyBorder="1" applyProtection="1">
      <alignment horizontal="right" vertical="top" shrinkToFit="1"/>
      <protection/>
    </xf>
    <xf numFmtId="0" fontId="4" fillId="0" borderId="20" xfId="0" applyFont="1" applyFill="1" applyBorder="1" applyAlignment="1" applyProtection="1">
      <alignment horizontal="center" vertical="top"/>
      <protection locked="0"/>
    </xf>
    <xf numFmtId="4" fontId="51" fillId="0" borderId="0" xfId="52" applyNumberFormat="1" applyFont="1" applyFill="1" applyProtection="1">
      <alignment/>
      <protection/>
    </xf>
    <xf numFmtId="0" fontId="8" fillId="35" borderId="21" xfId="84" applyNumberFormat="1" applyFont="1" applyFill="1" applyBorder="1" applyAlignment="1" applyProtection="1">
      <alignment vertical="top" wrapText="1"/>
      <protection/>
    </xf>
    <xf numFmtId="49" fontId="8" fillId="35" borderId="21" xfId="66" applyNumberFormat="1" applyFont="1" applyFill="1" applyBorder="1" applyAlignment="1" applyProtection="1">
      <alignment horizontal="center" vertical="top" shrinkToFit="1"/>
      <protection/>
    </xf>
    <xf numFmtId="4" fontId="8" fillId="35" borderId="21" xfId="86" applyNumberFormat="1" applyFont="1" applyFill="1" applyBorder="1" applyAlignment="1" applyProtection="1">
      <alignment horizontal="right" vertical="top" shrinkToFit="1"/>
      <protection/>
    </xf>
    <xf numFmtId="0" fontId="8" fillId="35" borderId="21" xfId="0" applyFont="1" applyFill="1" applyBorder="1" applyAlignment="1">
      <alignment vertical="top" wrapText="1"/>
    </xf>
    <xf numFmtId="4" fontId="8" fillId="35" borderId="21" xfId="66" applyNumberFormat="1" applyFont="1" applyFill="1" applyBorder="1" applyAlignment="1" applyProtection="1">
      <alignment horizontal="right" vertical="top" shrinkToFit="1"/>
      <protection/>
    </xf>
    <xf numFmtId="49" fontId="8" fillId="35" borderId="22" xfId="66" applyNumberFormat="1" applyFont="1" applyFill="1" applyBorder="1" applyAlignment="1" applyProtection="1">
      <alignment horizontal="center" vertical="top" shrinkToFit="1"/>
      <protection/>
    </xf>
    <xf numFmtId="49" fontId="8" fillId="35" borderId="23" xfId="66" applyNumberFormat="1" applyFont="1" applyFill="1" applyBorder="1" applyAlignment="1" applyProtection="1">
      <alignment horizontal="center" vertical="top" shrinkToFit="1"/>
      <protection/>
    </xf>
    <xf numFmtId="49" fontId="8" fillId="35" borderId="21" xfId="0" applyNumberFormat="1" applyFont="1" applyFill="1" applyBorder="1" applyAlignment="1">
      <alignment horizontal="center" vertical="top" shrinkToFit="1"/>
    </xf>
    <xf numFmtId="0" fontId="8" fillId="35" borderId="24" xfId="84" applyNumberFormat="1" applyFont="1" applyFill="1" applyBorder="1" applyAlignment="1" applyProtection="1">
      <alignment vertical="top" wrapText="1"/>
      <protection/>
    </xf>
    <xf numFmtId="49" fontId="8" fillId="35" borderId="24" xfId="66" applyNumberFormat="1" applyFont="1" applyFill="1" applyBorder="1" applyAlignment="1" applyProtection="1">
      <alignment horizontal="center" vertical="top" shrinkToFit="1"/>
      <protection/>
    </xf>
    <xf numFmtId="0" fontId="53" fillId="0" borderId="25" xfId="111" applyNumberFormat="1" applyFont="1" applyFill="1" applyBorder="1" applyProtection="1">
      <alignment vertical="top" wrapText="1"/>
      <protection/>
    </xf>
    <xf numFmtId="1" fontId="53" fillId="0" borderId="25" xfId="56" applyNumberFormat="1" applyFont="1" applyFill="1" applyBorder="1" applyProtection="1">
      <alignment horizontal="center" vertical="top" shrinkToFit="1"/>
      <protection/>
    </xf>
    <xf numFmtId="0" fontId="8" fillId="35" borderId="26" xfId="84" applyNumberFormat="1" applyFont="1" applyFill="1" applyBorder="1" applyAlignment="1" applyProtection="1">
      <alignment vertical="top" wrapText="1"/>
      <protection/>
    </xf>
    <xf numFmtId="49" fontId="8" fillId="35" borderId="26" xfId="66" applyNumberFormat="1" applyFont="1" applyFill="1" applyBorder="1" applyAlignment="1" applyProtection="1">
      <alignment horizontal="center" vertical="top" shrinkToFit="1"/>
      <protection/>
    </xf>
    <xf numFmtId="1" fontId="53" fillId="0" borderId="25" xfId="56" applyFont="1" applyFill="1" applyBorder="1" applyProtection="1">
      <alignment horizontal="center" vertical="top" shrinkToFit="1"/>
      <protection/>
    </xf>
    <xf numFmtId="4" fontId="53" fillId="0" borderId="25" xfId="114" applyFont="1" applyFill="1" applyBorder="1" applyProtection="1">
      <alignment horizontal="right" vertical="top" shrinkToFit="1"/>
      <protection/>
    </xf>
    <xf numFmtId="4" fontId="53" fillId="0" borderId="27" xfId="114" applyFont="1" applyFill="1" applyBorder="1" applyProtection="1">
      <alignment horizontal="right" vertical="top" shrinkToFit="1"/>
      <protection/>
    </xf>
    <xf numFmtId="1" fontId="51" fillId="0" borderId="26" xfId="56" applyFont="1" applyFill="1" applyBorder="1" applyProtection="1">
      <alignment horizontal="center" vertical="top" shrinkToFit="1"/>
      <protection/>
    </xf>
    <xf numFmtId="4" fontId="51" fillId="0" borderId="26" xfId="114" applyFont="1" applyFill="1" applyBorder="1" applyProtection="1">
      <alignment horizontal="right" vertical="top" shrinkToFit="1"/>
      <protection/>
    </xf>
    <xf numFmtId="49" fontId="51" fillId="0" borderId="1" xfId="56" applyNumberFormat="1" applyFont="1" applyFill="1" applyBorder="1" applyProtection="1">
      <alignment horizontal="center" vertical="top" shrinkToFit="1"/>
      <protection/>
    </xf>
    <xf numFmtId="4" fontId="9" fillId="35" borderId="21" xfId="86" applyNumberFormat="1" applyFont="1" applyFill="1" applyBorder="1" applyAlignment="1" applyProtection="1">
      <alignment horizontal="right" vertical="top" shrinkToFit="1"/>
      <protection/>
    </xf>
    <xf numFmtId="4" fontId="8" fillId="35" borderId="21" xfId="0" applyNumberFormat="1" applyFont="1" applyFill="1" applyBorder="1" applyAlignment="1">
      <alignment horizontal="right" vertical="top" shrinkToFit="1"/>
    </xf>
    <xf numFmtId="0" fontId="51" fillId="35" borderId="26" xfId="0" applyFont="1" applyFill="1" applyBorder="1" applyAlignment="1">
      <alignment vertical="top" wrapText="1"/>
    </xf>
    <xf numFmtId="1" fontId="51" fillId="0" borderId="14" xfId="56" applyFont="1" applyFill="1" applyBorder="1" applyProtection="1">
      <alignment horizontal="center" vertical="top" shrinkToFit="1"/>
      <protection/>
    </xf>
    <xf numFmtId="0" fontId="8" fillId="35" borderId="28" xfId="84" applyNumberFormat="1" applyFont="1" applyFill="1" applyBorder="1" applyAlignment="1" applyProtection="1">
      <alignment vertical="top" wrapText="1"/>
      <protection/>
    </xf>
    <xf numFmtId="49" fontId="8" fillId="35" borderId="28" xfId="0" applyNumberFormat="1" applyFont="1" applyFill="1" applyBorder="1" applyAlignment="1">
      <alignment horizontal="center" vertical="top" shrinkToFit="1"/>
    </xf>
    <xf numFmtId="49" fontId="8" fillId="35" borderId="28" xfId="66" applyNumberFormat="1" applyFont="1" applyFill="1" applyBorder="1" applyAlignment="1" applyProtection="1">
      <alignment horizontal="center" vertical="top" shrinkToFit="1"/>
      <protection/>
    </xf>
    <xf numFmtId="0" fontId="51" fillId="0" borderId="26" xfId="111" applyNumberFormat="1" applyFont="1" applyFill="1" applyBorder="1" applyProtection="1">
      <alignment vertical="top" wrapText="1"/>
      <protection/>
    </xf>
    <xf numFmtId="1" fontId="51" fillId="0" borderId="26" xfId="56" applyNumberFormat="1" applyFont="1" applyFill="1" applyBorder="1" applyProtection="1">
      <alignment horizontal="center" vertical="top" shrinkToFit="1"/>
      <protection/>
    </xf>
    <xf numFmtId="1" fontId="51" fillId="0" borderId="29" xfId="56" applyNumberFormat="1" applyFont="1" applyFill="1" applyBorder="1" applyProtection="1">
      <alignment horizontal="center" vertical="top" shrinkToFit="1"/>
      <protection/>
    </xf>
    <xf numFmtId="49" fontId="8" fillId="35" borderId="0" xfId="66" applyNumberFormat="1" applyFont="1" applyFill="1" applyBorder="1" applyAlignment="1" applyProtection="1">
      <alignment horizontal="center" vertical="top" shrinkToFit="1"/>
      <protection/>
    </xf>
    <xf numFmtId="4" fontId="8" fillId="35" borderId="0" xfId="86" applyNumberFormat="1" applyFont="1" applyFill="1" applyBorder="1" applyAlignment="1" applyProtection="1">
      <alignment horizontal="right" vertical="top" shrinkToFit="1"/>
      <protection/>
    </xf>
    <xf numFmtId="0" fontId="8" fillId="35" borderId="24" xfId="0" applyFont="1" applyFill="1" applyBorder="1" applyAlignment="1">
      <alignment vertical="top" wrapText="1"/>
    </xf>
    <xf numFmtId="0" fontId="51" fillId="0" borderId="30" xfId="111" applyNumberFormat="1" applyFont="1" applyFill="1" applyBorder="1" applyProtection="1">
      <alignment vertical="top" wrapText="1"/>
      <protection/>
    </xf>
    <xf numFmtId="1" fontId="51" fillId="0" borderId="14" xfId="56" applyNumberFormat="1" applyFont="1" applyFill="1" applyBorder="1" applyProtection="1">
      <alignment horizontal="center" vertical="top" shrinkToFit="1"/>
      <protection/>
    </xf>
    <xf numFmtId="4" fontId="51" fillId="0" borderId="0" xfId="114" applyFont="1" applyFill="1" applyBorder="1" applyProtection="1">
      <alignment horizontal="right" vertical="top" shrinkToFit="1"/>
      <protection/>
    </xf>
    <xf numFmtId="0" fontId="9" fillId="35" borderId="28" xfId="0" applyFont="1" applyFill="1" applyBorder="1" applyAlignment="1">
      <alignment vertical="top" wrapText="1"/>
    </xf>
    <xf numFmtId="49" fontId="9" fillId="35" borderId="28" xfId="0" applyNumberFormat="1" applyFont="1" applyFill="1" applyBorder="1" applyAlignment="1">
      <alignment horizontal="center" vertical="top" shrinkToFit="1"/>
    </xf>
    <xf numFmtId="4" fontId="9" fillId="35" borderId="28" xfId="0" applyNumberFormat="1" applyFont="1" applyFill="1" applyBorder="1" applyAlignment="1">
      <alignment horizontal="right" vertical="top" shrinkToFit="1"/>
    </xf>
    <xf numFmtId="1" fontId="51" fillId="0" borderId="4" xfId="56" applyNumberFormat="1" applyFont="1" applyFill="1" applyBorder="1" applyProtection="1">
      <alignment horizontal="center" vertical="top" shrinkToFit="1"/>
      <protection/>
    </xf>
    <xf numFmtId="49" fontId="8" fillId="35" borderId="31" xfId="66" applyNumberFormat="1" applyFont="1" applyFill="1" applyBorder="1" applyAlignment="1" applyProtection="1">
      <alignment horizontal="center" vertical="top" shrinkToFit="1"/>
      <protection/>
    </xf>
    <xf numFmtId="49" fontId="8" fillId="35" borderId="24" xfId="0" applyNumberFormat="1" applyFont="1" applyFill="1" applyBorder="1" applyAlignment="1">
      <alignment horizontal="center" vertical="top" shrinkToFit="1"/>
    </xf>
    <xf numFmtId="0" fontId="8" fillId="35" borderId="26" xfId="0" applyFont="1" applyFill="1" applyBorder="1" applyAlignment="1">
      <alignment vertical="top" wrapText="1"/>
    </xf>
    <xf numFmtId="0" fontId="53" fillId="0" borderId="16" xfId="78" applyNumberFormat="1" applyFont="1" applyFill="1" applyBorder="1" applyProtection="1">
      <alignment horizontal="left"/>
      <protection/>
    </xf>
    <xf numFmtId="0" fontId="53" fillId="0" borderId="16" xfId="78" applyFont="1" applyFill="1" applyBorder="1" applyProtection="1">
      <alignment horizontal="left"/>
      <protection locked="0"/>
    </xf>
    <xf numFmtId="0" fontId="51" fillId="0" borderId="0" xfId="104" applyNumberFormat="1" applyFont="1" applyFill="1" applyProtection="1">
      <alignment horizontal="left" wrapText="1"/>
      <protection/>
    </xf>
    <xf numFmtId="0" fontId="51" fillId="0" borderId="0" xfId="104" applyFont="1" applyFill="1" applyProtection="1">
      <alignment horizontal="left" wrapText="1"/>
      <protection locked="0"/>
    </xf>
    <xf numFmtId="0" fontId="51" fillId="0" borderId="25" xfId="111" applyNumberFormat="1" applyFont="1" applyFill="1" applyBorder="1" applyProtection="1">
      <alignment vertical="top" wrapText="1"/>
      <protection/>
    </xf>
    <xf numFmtId="1" fontId="51" fillId="0" borderId="25" xfId="56" applyNumberFormat="1" applyFont="1" applyFill="1" applyBorder="1" applyProtection="1">
      <alignment horizontal="center" vertical="top" shrinkToFit="1"/>
      <protection/>
    </xf>
    <xf numFmtId="49" fontId="8" fillId="35" borderId="0" xfId="0" applyNumberFormat="1" applyFont="1" applyFill="1" applyBorder="1" applyAlignment="1">
      <alignment horizontal="center" vertical="top" shrinkToFit="1"/>
    </xf>
    <xf numFmtId="4" fontId="8" fillId="35" borderId="0" xfId="0" applyNumberFormat="1" applyFont="1" applyFill="1" applyBorder="1" applyAlignment="1">
      <alignment horizontal="right" vertical="top" shrinkToFit="1"/>
    </xf>
    <xf numFmtId="4" fontId="51" fillId="0" borderId="27" xfId="114" applyFont="1" applyFill="1" applyBorder="1" applyProtection="1">
      <alignment horizontal="right" vertical="top" shrinkToFit="1"/>
      <protection/>
    </xf>
    <xf numFmtId="4" fontId="8" fillId="35" borderId="26" xfId="0" applyNumberFormat="1" applyFont="1" applyFill="1" applyBorder="1" applyAlignment="1">
      <alignment horizontal="right" vertical="top" shrinkToFit="1"/>
    </xf>
    <xf numFmtId="0" fontId="6" fillId="0" borderId="20" xfId="0" applyFont="1" applyFill="1" applyBorder="1" applyAlignment="1" applyProtection="1">
      <alignment horizontal="center" vertical="top"/>
      <protection locked="0"/>
    </xf>
    <xf numFmtId="4" fontId="51" fillId="0" borderId="30" xfId="114" applyFont="1" applyFill="1" applyBorder="1" applyProtection="1">
      <alignment horizontal="right" vertical="top" shrinkToFit="1"/>
      <protection/>
    </xf>
    <xf numFmtId="1" fontId="51" fillId="0" borderId="32" xfId="56" applyNumberFormat="1" applyFont="1" applyFill="1" applyBorder="1" applyProtection="1">
      <alignment horizontal="center" vertical="top" shrinkToFit="1"/>
      <protection/>
    </xf>
    <xf numFmtId="0" fontId="53" fillId="0" borderId="30" xfId="111" applyNumberFormat="1" applyFont="1" applyFill="1" applyBorder="1" applyProtection="1">
      <alignment vertical="top" wrapText="1"/>
      <protection/>
    </xf>
    <xf numFmtId="1" fontId="53" fillId="0" borderId="14" xfId="56" applyFont="1" applyFill="1" applyBorder="1" applyProtection="1">
      <alignment horizontal="center" vertical="top" shrinkToFit="1"/>
      <protection/>
    </xf>
    <xf numFmtId="49" fontId="51" fillId="0" borderId="25" xfId="56" applyNumberFormat="1" applyFont="1" applyFill="1" applyBorder="1" applyProtection="1">
      <alignment horizontal="center" vertical="top" shrinkToFit="1"/>
      <protection/>
    </xf>
    <xf numFmtId="49" fontId="9" fillId="35" borderId="26" xfId="66" applyNumberFormat="1" applyFont="1" applyFill="1" applyBorder="1" applyAlignment="1" applyProtection="1">
      <alignment horizontal="center" vertical="top" shrinkToFit="1"/>
      <protection/>
    </xf>
    <xf numFmtId="49" fontId="53" fillId="0" borderId="26" xfId="56" applyNumberFormat="1" applyFont="1" applyFill="1" applyBorder="1" applyProtection="1">
      <alignment horizontal="center" vertical="top" shrinkToFit="1"/>
      <protection/>
    </xf>
    <xf numFmtId="0" fontId="51" fillId="0" borderId="33" xfId="68" applyNumberFormat="1" applyFont="1" applyFill="1" applyBorder="1" applyProtection="1">
      <alignment horizontal="center" vertical="center" wrapText="1"/>
      <protection/>
    </xf>
    <xf numFmtId="0" fontId="51" fillId="0" borderId="1" xfId="68" applyFont="1" applyFill="1" applyBorder="1" applyProtection="1">
      <alignment horizontal="center" vertical="center" wrapText="1"/>
      <protection locked="0"/>
    </xf>
    <xf numFmtId="0" fontId="51" fillId="0" borderId="33" xfId="72" applyNumberFormat="1" applyFont="1" applyFill="1" applyBorder="1" applyProtection="1">
      <alignment horizontal="center" vertical="center" wrapText="1"/>
      <protection/>
    </xf>
    <xf numFmtId="0" fontId="51" fillId="0" borderId="1" xfId="72" applyFont="1" applyFill="1" applyBorder="1" applyProtection="1">
      <alignment horizontal="center" vertical="center" wrapText="1"/>
      <protection locked="0"/>
    </xf>
    <xf numFmtId="0" fontId="51" fillId="0" borderId="33" xfId="74" applyNumberFormat="1" applyFont="1" applyFill="1" applyBorder="1" applyProtection="1">
      <alignment horizontal="center" vertical="center" wrapText="1"/>
      <protection/>
    </xf>
    <xf numFmtId="0" fontId="51" fillId="0" borderId="1" xfId="74" applyFont="1" applyFill="1" applyBorder="1" applyProtection="1">
      <alignment horizontal="center" vertical="center" wrapText="1"/>
      <protection locked="0"/>
    </xf>
    <xf numFmtId="0" fontId="51" fillId="0" borderId="1" xfId="94" applyNumberFormat="1" applyFont="1" applyFill="1" applyProtection="1">
      <alignment horizontal="center" vertical="center" wrapText="1"/>
      <protection/>
    </xf>
    <xf numFmtId="0" fontId="51" fillId="0" borderId="1" xfId="94" applyFont="1" applyFill="1" applyProtection="1">
      <alignment horizontal="center" vertical="center" wrapText="1"/>
      <protection locked="0"/>
    </xf>
    <xf numFmtId="0" fontId="51" fillId="0" borderId="1" xfId="96" applyNumberFormat="1" applyFont="1" applyFill="1" applyProtection="1">
      <alignment horizontal="center" vertical="center" wrapText="1"/>
      <protection/>
    </xf>
    <xf numFmtId="0" fontId="51" fillId="0" borderId="1" xfId="96" applyFont="1" applyFill="1" applyProtection="1">
      <alignment horizontal="center" vertical="center" wrapText="1"/>
      <protection locked="0"/>
    </xf>
    <xf numFmtId="0" fontId="51" fillId="0" borderId="1" xfId="98" applyNumberFormat="1" applyFont="1" applyFill="1" applyProtection="1">
      <alignment horizontal="center" vertical="center" wrapText="1"/>
      <protection/>
    </xf>
    <xf numFmtId="0" fontId="51" fillId="0" borderId="1" xfId="98" applyFont="1" applyFill="1" applyProtection="1">
      <alignment horizontal="center" vertical="center" wrapText="1"/>
      <protection locked="0"/>
    </xf>
    <xf numFmtId="0" fontId="51" fillId="0" borderId="1" xfId="99" applyNumberFormat="1" applyFont="1" applyFill="1" applyProtection="1">
      <alignment horizontal="center" vertical="center" wrapText="1"/>
      <protection/>
    </xf>
    <xf numFmtId="0" fontId="51" fillId="0" borderId="1" xfId="99" applyFont="1" applyFill="1" applyProtection="1">
      <alignment horizontal="center" vertical="center" wrapText="1"/>
      <protection locked="0"/>
    </xf>
    <xf numFmtId="0" fontId="51" fillId="0" borderId="1" xfId="100" applyNumberFormat="1" applyFont="1" applyFill="1" applyProtection="1">
      <alignment horizontal="center" vertical="center" wrapText="1"/>
      <protection/>
    </xf>
    <xf numFmtId="0" fontId="51" fillId="0" borderId="1" xfId="100" applyFont="1" applyFill="1" applyProtection="1">
      <alignment horizontal="center" vertical="center" wrapText="1"/>
      <protection locked="0"/>
    </xf>
    <xf numFmtId="0" fontId="51" fillId="0" borderId="33" xfId="76" applyNumberFormat="1" applyFont="1" applyFill="1" applyBorder="1" applyProtection="1">
      <alignment horizontal="center" vertical="center" wrapText="1"/>
      <protection/>
    </xf>
    <xf numFmtId="0" fontId="51" fillId="0" borderId="1" xfId="76" applyFont="1" applyFill="1" applyBorder="1" applyProtection="1">
      <alignment horizontal="center" vertical="center" wrapText="1"/>
      <protection locked="0"/>
    </xf>
    <xf numFmtId="0" fontId="51" fillId="0" borderId="33" xfId="80" applyNumberFormat="1" applyFont="1" applyFill="1" applyBorder="1" applyProtection="1">
      <alignment horizontal="center" vertical="center" wrapText="1"/>
      <protection/>
    </xf>
    <xf numFmtId="0" fontId="51" fillId="0" borderId="1" xfId="80" applyFont="1" applyFill="1" applyBorder="1" applyProtection="1">
      <alignment horizontal="center" vertical="center" wrapText="1"/>
      <protection locked="0"/>
    </xf>
    <xf numFmtId="0" fontId="52" fillId="0" borderId="34" xfId="88" applyNumberFormat="1" applyFont="1" applyFill="1" applyBorder="1" applyProtection="1">
      <alignment horizontal="center" vertical="center" wrapText="1"/>
      <protection/>
    </xf>
    <xf numFmtId="0" fontId="52" fillId="0" borderId="18" xfId="88" applyFont="1" applyFill="1" applyBorder="1" applyProtection="1">
      <alignment horizontal="center" vertical="center" wrapText="1"/>
      <protection locked="0"/>
    </xf>
    <xf numFmtId="0" fontId="51" fillId="0" borderId="14" xfId="90" applyNumberFormat="1" applyFont="1" applyFill="1" applyBorder="1" applyProtection="1">
      <alignment horizontal="center" vertical="center" wrapText="1"/>
      <protection/>
    </xf>
    <xf numFmtId="0" fontId="51" fillId="0" borderId="14" xfId="90" applyFont="1" applyFill="1" applyBorder="1" applyProtection="1">
      <alignment horizontal="center" vertical="center" wrapText="1"/>
      <protection locked="0"/>
    </xf>
    <xf numFmtId="0" fontId="51" fillId="0" borderId="1" xfId="92" applyNumberFormat="1" applyFont="1" applyFill="1" applyProtection="1">
      <alignment horizontal="center" vertical="center" wrapText="1"/>
      <protection/>
    </xf>
    <xf numFmtId="0" fontId="51" fillId="0" borderId="1" xfId="92" applyFont="1" applyFill="1" applyProtection="1">
      <alignment horizontal="center" vertical="center" wrapText="1"/>
      <protection locked="0"/>
    </xf>
    <xf numFmtId="0" fontId="51" fillId="0" borderId="1" xfId="103" applyNumberFormat="1" applyFont="1" applyFill="1" applyProtection="1">
      <alignment horizontal="center" vertical="center" wrapText="1"/>
      <protection/>
    </xf>
    <xf numFmtId="0" fontId="51" fillId="0" borderId="1" xfId="103" applyFont="1" applyFill="1" applyProtection="1">
      <alignment horizontal="center" vertical="center" wrapText="1"/>
      <protection locked="0"/>
    </xf>
    <xf numFmtId="0" fontId="51" fillId="0" borderId="1" xfId="101" applyNumberFormat="1" applyFont="1" applyFill="1" applyProtection="1">
      <alignment horizontal="center" vertical="center" wrapText="1"/>
      <protection/>
    </xf>
    <xf numFmtId="0" fontId="51" fillId="0" borderId="1" xfId="101" applyFont="1" applyFill="1" applyProtection="1">
      <alignment horizontal="center" vertical="center" wrapText="1"/>
      <protection locked="0"/>
    </xf>
    <xf numFmtId="0" fontId="51" fillId="0" borderId="1" xfId="102" applyNumberFormat="1" applyFont="1" applyFill="1" applyProtection="1">
      <alignment horizontal="center" vertical="center" wrapText="1"/>
      <protection/>
    </xf>
    <xf numFmtId="0" fontId="51" fillId="0" borderId="1" xfId="102" applyFont="1" applyFill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51" fillId="0" borderId="0" xfId="48" applyNumberFormat="1" applyFont="1" applyFill="1" applyBorder="1" applyAlignment="1" applyProtection="1">
      <alignment wrapText="1"/>
      <protection/>
    </xf>
    <xf numFmtId="0" fontId="51" fillId="0" borderId="0" xfId="48" applyFont="1" applyFill="1" applyBorder="1" applyAlignment="1">
      <alignment wrapText="1"/>
      <protection/>
    </xf>
    <xf numFmtId="0" fontId="52" fillId="0" borderId="37" xfId="135" applyFont="1" applyFill="1" applyBorder="1" applyAlignment="1">
      <alignment horizontal="center" vertical="center" wrapText="1"/>
      <protection/>
    </xf>
    <xf numFmtId="0" fontId="52" fillId="0" borderId="38" xfId="135" applyFont="1" applyFill="1" applyBorder="1" applyAlignment="1">
      <alignment horizontal="center" vertical="center" wrapText="1"/>
      <protection/>
    </xf>
    <xf numFmtId="0" fontId="52" fillId="0" borderId="33" xfId="60" applyNumberFormat="1" applyFont="1" applyFill="1" applyBorder="1" applyAlignment="1" applyProtection="1">
      <alignment horizontal="center" vertical="center" wrapText="1"/>
      <protection/>
    </xf>
    <xf numFmtId="0" fontId="52" fillId="0" borderId="15" xfId="6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 locked="0"/>
    </xf>
  </cellXfs>
  <cellStyles count="1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style0 2" xfId="40"/>
    <cellStyle name="td" xfId="41"/>
    <cellStyle name="td 2" xfId="42"/>
    <cellStyle name="tr" xfId="43"/>
    <cellStyle name="tr 2" xfId="44"/>
    <cellStyle name="tr 3" xfId="45"/>
    <cellStyle name="xl21" xfId="46"/>
    <cellStyle name="xl21 2" xfId="47"/>
    <cellStyle name="xl22" xfId="48"/>
    <cellStyle name="xl22 2" xfId="49"/>
    <cellStyle name="xl23" xfId="50"/>
    <cellStyle name="xl23 2" xfId="51"/>
    <cellStyle name="xl24" xfId="52"/>
    <cellStyle name="xl24 2" xfId="53"/>
    <cellStyle name="xl25" xfId="54"/>
    <cellStyle name="xl25 2" xfId="55"/>
    <cellStyle name="xl26" xfId="56"/>
    <cellStyle name="xl26 2" xfId="57"/>
    <cellStyle name="xl27" xfId="58"/>
    <cellStyle name="xl27 2" xfId="59"/>
    <cellStyle name="xl28" xfId="60"/>
    <cellStyle name="xl28 2" xfId="61"/>
    <cellStyle name="xl29" xfId="62"/>
    <cellStyle name="xl29 2" xfId="63"/>
    <cellStyle name="xl30" xfId="64"/>
    <cellStyle name="xl30 2" xfId="65"/>
    <cellStyle name="xl31" xfId="66"/>
    <cellStyle name="xl31 2" xfId="67"/>
    <cellStyle name="xl32" xfId="68"/>
    <cellStyle name="xl32 2" xfId="69"/>
    <cellStyle name="xl33" xfId="70"/>
    <cellStyle name="xl33 2" xfId="71"/>
    <cellStyle name="xl34" xfId="72"/>
    <cellStyle name="xl34 2" xfId="73"/>
    <cellStyle name="xl35" xfId="74"/>
    <cellStyle name="xl35 2" xfId="75"/>
    <cellStyle name="xl36" xfId="76"/>
    <cellStyle name="xl36 2" xfId="77"/>
    <cellStyle name="xl37" xfId="78"/>
    <cellStyle name="xl37 2" xfId="79"/>
    <cellStyle name="xl38" xfId="80"/>
    <cellStyle name="xl38 2" xfId="81"/>
    <cellStyle name="xl39" xfId="82"/>
    <cellStyle name="xl39 2" xfId="83"/>
    <cellStyle name="xl40" xfId="84"/>
    <cellStyle name="xl40 2" xfId="85"/>
    <cellStyle name="xl41" xfId="86"/>
    <cellStyle name="xl41 2" xfId="87"/>
    <cellStyle name="xl42" xfId="88"/>
    <cellStyle name="xl42 2" xfId="89"/>
    <cellStyle name="xl43" xfId="90"/>
    <cellStyle name="xl43 2" xfId="91"/>
    <cellStyle name="xl44" xfId="92"/>
    <cellStyle name="xl44 2" xfId="93"/>
    <cellStyle name="xl45" xfId="94"/>
    <cellStyle name="xl45 2" xfId="95"/>
    <cellStyle name="xl46" xfId="96"/>
    <cellStyle name="xl46 2" xfId="97"/>
    <cellStyle name="xl47" xfId="98"/>
    <cellStyle name="xl48" xfId="99"/>
    <cellStyle name="xl49" xfId="100"/>
    <cellStyle name="xl50" xfId="101"/>
    <cellStyle name="xl51" xfId="102"/>
    <cellStyle name="xl52" xfId="103"/>
    <cellStyle name="xl53" xfId="104"/>
    <cellStyle name="xl54" xfId="105"/>
    <cellStyle name="xl55" xfId="106"/>
    <cellStyle name="xl56" xfId="107"/>
    <cellStyle name="xl57" xfId="108"/>
    <cellStyle name="xl58" xfId="109"/>
    <cellStyle name="xl59" xfId="110"/>
    <cellStyle name="xl60" xfId="111"/>
    <cellStyle name="xl61" xfId="112"/>
    <cellStyle name="xl62" xfId="113"/>
    <cellStyle name="xl63" xfId="114"/>
    <cellStyle name="xl64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Currency" xfId="125"/>
    <cellStyle name="Currency [0]" xfId="126"/>
    <cellStyle name="Заголовок 1" xfId="127"/>
    <cellStyle name="Заголовок 2" xfId="128"/>
    <cellStyle name="Заголовок 3" xfId="129"/>
    <cellStyle name="Заголовок 4" xfId="130"/>
    <cellStyle name="Итог" xfId="131"/>
    <cellStyle name="Контрольная ячейка" xfId="132"/>
    <cellStyle name="Название" xfId="133"/>
    <cellStyle name="Нейтральный" xfId="134"/>
    <cellStyle name="Обычный 2" xfId="135"/>
    <cellStyle name="Обычный 3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3"/>
  <sheetViews>
    <sheetView showGridLines="0" tabSelected="1" view="pageBreakPreview" zoomScaleSheetLayoutView="100" zoomScalePageLayoutView="0" workbookViewId="0" topLeftCell="A1">
      <pane ySplit="15" topLeftCell="A524" activePane="bottomLeft" state="frozen"/>
      <selection pane="topLeft" activeCell="A1" sqref="A1"/>
      <selection pane="bottomLeft" activeCell="C3" sqref="C3:K3"/>
    </sheetView>
  </sheetViews>
  <sheetFormatPr defaultColWidth="9.140625" defaultRowHeight="15" outlineLevelRow="5"/>
  <cols>
    <col min="1" max="1" width="6.57421875" style="2" customWidth="1"/>
    <col min="2" max="2" width="45.7109375" style="2" customWidth="1"/>
    <col min="3" max="3" width="10.8515625" style="2" customWidth="1"/>
    <col min="4" max="4" width="11.28125" style="2" customWidth="1"/>
    <col min="5" max="5" width="8.57421875" style="2" customWidth="1"/>
    <col min="6" max="10" width="9.140625" style="2" hidden="1" customWidth="1"/>
    <col min="11" max="11" width="14.7109375" style="2" customWidth="1"/>
    <col min="12" max="30" width="9.140625" style="2" hidden="1" customWidth="1"/>
    <col min="31" max="31" width="13.00390625" style="2" customWidth="1"/>
    <col min="32" max="16384" width="9.140625" style="2" customWidth="1"/>
  </cols>
  <sheetData>
    <row r="1" spans="3:11" ht="15">
      <c r="C1" s="29" t="s">
        <v>549</v>
      </c>
      <c r="E1" s="29"/>
      <c r="F1" s="29"/>
      <c r="G1" s="29"/>
      <c r="H1" s="29"/>
      <c r="I1" s="29"/>
      <c r="J1" s="29"/>
      <c r="K1" s="29"/>
    </row>
    <row r="2" spans="3:11" ht="15">
      <c r="C2" s="29" t="s">
        <v>446</v>
      </c>
      <c r="E2" s="29"/>
      <c r="F2" s="29"/>
      <c r="G2" s="29"/>
      <c r="H2" s="29"/>
      <c r="I2" s="29"/>
      <c r="J2" s="29"/>
      <c r="K2" s="29"/>
    </row>
    <row r="3" spans="3:11" ht="15">
      <c r="C3" s="165" t="s">
        <v>551</v>
      </c>
      <c r="D3" s="165"/>
      <c r="E3" s="165"/>
      <c r="F3" s="165"/>
      <c r="G3" s="165"/>
      <c r="H3" s="165"/>
      <c r="I3" s="165"/>
      <c r="J3" s="165"/>
      <c r="K3" s="165"/>
    </row>
    <row r="5" spans="1:14" ht="15">
      <c r="A5" s="28"/>
      <c r="B5" s="28"/>
      <c r="C5" s="29" t="s">
        <v>445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5">
      <c r="A6" s="28"/>
      <c r="B6" s="28"/>
      <c r="C6" s="29" t="s">
        <v>446</v>
      </c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5">
      <c r="A7" s="28"/>
      <c r="B7" s="28"/>
      <c r="C7" s="29" t="s">
        <v>447</v>
      </c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15">
      <c r="A8" s="28"/>
      <c r="B8" s="28"/>
      <c r="C8" s="29" t="s">
        <v>448</v>
      </c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5">
      <c r="A9" s="28"/>
      <c r="B9" s="28"/>
      <c r="C9" s="29" t="s">
        <v>449</v>
      </c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84" customHeight="1">
      <c r="A11" s="158" t="s">
        <v>453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ht="18.75">
      <c r="A12" s="158" t="s">
        <v>450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31" ht="15.75" thickBot="1">
      <c r="A13" s="28"/>
      <c r="B13" s="159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1"/>
    </row>
    <row r="14" spans="1:31" s="7" customFormat="1" ht="12.75">
      <c r="A14" s="156" t="s">
        <v>396</v>
      </c>
      <c r="B14" s="161" t="s">
        <v>451</v>
      </c>
      <c r="C14" s="163" t="s">
        <v>441</v>
      </c>
      <c r="D14" s="163" t="s">
        <v>442</v>
      </c>
      <c r="E14" s="163" t="s">
        <v>443</v>
      </c>
      <c r="F14" s="124" t="s">
        <v>0</v>
      </c>
      <c r="G14" s="126" t="s">
        <v>0</v>
      </c>
      <c r="H14" s="128" t="s">
        <v>0</v>
      </c>
      <c r="I14" s="140" t="s">
        <v>0</v>
      </c>
      <c r="J14" s="142" t="s">
        <v>0</v>
      </c>
      <c r="K14" s="144" t="s">
        <v>444</v>
      </c>
      <c r="L14" s="146" t="s">
        <v>0</v>
      </c>
      <c r="M14" s="148" t="s">
        <v>0</v>
      </c>
      <c r="N14" s="130" t="s">
        <v>0</v>
      </c>
      <c r="O14" s="132" t="s">
        <v>0</v>
      </c>
      <c r="P14" s="134" t="s">
        <v>0</v>
      </c>
      <c r="Q14" s="136" t="s">
        <v>0</v>
      </c>
      <c r="R14" s="138" t="s">
        <v>0</v>
      </c>
      <c r="S14" s="152" t="s">
        <v>0</v>
      </c>
      <c r="T14" s="154" t="s">
        <v>0</v>
      </c>
      <c r="U14" s="3" t="s">
        <v>0</v>
      </c>
      <c r="V14" s="150" t="s">
        <v>0</v>
      </c>
      <c r="W14" s="150" t="s">
        <v>0</v>
      </c>
      <c r="X14" s="150" t="s">
        <v>0</v>
      </c>
      <c r="Y14" s="150" t="s">
        <v>0</v>
      </c>
      <c r="Z14" s="150" t="s">
        <v>0</v>
      </c>
      <c r="AA14" s="3" t="s">
        <v>0</v>
      </c>
      <c r="AB14" s="150" t="s">
        <v>0</v>
      </c>
      <c r="AC14" s="150" t="s">
        <v>0</v>
      </c>
      <c r="AD14" s="150" t="s">
        <v>0</v>
      </c>
      <c r="AE14" s="1"/>
    </row>
    <row r="15" spans="1:31" s="7" customFormat="1" ht="12.75">
      <c r="A15" s="157"/>
      <c r="B15" s="162"/>
      <c r="C15" s="164"/>
      <c r="D15" s="164"/>
      <c r="E15" s="164"/>
      <c r="F15" s="125"/>
      <c r="G15" s="127"/>
      <c r="H15" s="129"/>
      <c r="I15" s="141"/>
      <c r="J15" s="143"/>
      <c r="K15" s="145"/>
      <c r="L15" s="147"/>
      <c r="M15" s="149"/>
      <c r="N15" s="131"/>
      <c r="O15" s="133"/>
      <c r="P15" s="135"/>
      <c r="Q15" s="137"/>
      <c r="R15" s="139"/>
      <c r="S15" s="153"/>
      <c r="T15" s="155"/>
      <c r="U15" s="3"/>
      <c r="V15" s="151"/>
      <c r="W15" s="151"/>
      <c r="X15" s="151"/>
      <c r="Y15" s="151"/>
      <c r="Z15" s="151"/>
      <c r="AA15" s="3"/>
      <c r="AB15" s="151"/>
      <c r="AC15" s="151"/>
      <c r="AD15" s="151"/>
      <c r="AE15" s="1"/>
    </row>
    <row r="16" spans="1:31" s="8" customFormat="1" ht="12.75">
      <c r="A16" s="39">
        <v>1</v>
      </c>
      <c r="B16" s="40">
        <v>2</v>
      </c>
      <c r="C16" s="41">
        <v>3</v>
      </c>
      <c r="D16" s="42">
        <v>4</v>
      </c>
      <c r="E16" s="43">
        <v>5</v>
      </c>
      <c r="F16" s="44"/>
      <c r="G16" s="45"/>
      <c r="H16" s="46"/>
      <c r="I16" s="47"/>
      <c r="J16" s="48"/>
      <c r="K16" s="49">
        <v>6</v>
      </c>
      <c r="L16" s="36"/>
      <c r="M16" s="9"/>
      <c r="N16" s="10"/>
      <c r="O16" s="11"/>
      <c r="P16" s="12"/>
      <c r="Q16" s="13"/>
      <c r="R16" s="14"/>
      <c r="S16" s="15"/>
      <c r="T16" s="16"/>
      <c r="U16" s="17"/>
      <c r="V16" s="18"/>
      <c r="W16" s="18"/>
      <c r="X16" s="18"/>
      <c r="Y16" s="18"/>
      <c r="Z16" s="18"/>
      <c r="AA16" s="17"/>
      <c r="AB16" s="18"/>
      <c r="AC16" s="18"/>
      <c r="AD16" s="18"/>
      <c r="AE16" s="19"/>
    </row>
    <row r="17" spans="1:31" s="23" customFormat="1" ht="14.25">
      <c r="A17" s="61">
        <v>1</v>
      </c>
      <c r="B17" s="24" t="s">
        <v>397</v>
      </c>
      <c r="C17" s="50" t="s">
        <v>2</v>
      </c>
      <c r="D17" s="50" t="s">
        <v>3</v>
      </c>
      <c r="E17" s="50" t="s">
        <v>1</v>
      </c>
      <c r="F17" s="51"/>
      <c r="G17" s="51"/>
      <c r="H17" s="51"/>
      <c r="I17" s="51"/>
      <c r="J17" s="52">
        <v>0</v>
      </c>
      <c r="K17" s="53">
        <f>K18+K23+K29+K36+K40+K55+K59</f>
        <v>31888080.57</v>
      </c>
      <c r="L17" s="37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6">
        <v>0</v>
      </c>
      <c r="AD17" s="25">
        <v>0</v>
      </c>
      <c r="AE17" s="22"/>
    </row>
    <row r="18" spans="1:31" s="23" customFormat="1" ht="38.25" outlineLevel="1">
      <c r="A18" s="61">
        <v>2</v>
      </c>
      <c r="B18" s="24" t="s">
        <v>398</v>
      </c>
      <c r="C18" s="50" t="s">
        <v>4</v>
      </c>
      <c r="D18" s="50" t="s">
        <v>3</v>
      </c>
      <c r="E18" s="50" t="s">
        <v>1</v>
      </c>
      <c r="F18" s="51"/>
      <c r="G18" s="51"/>
      <c r="H18" s="51"/>
      <c r="I18" s="51"/>
      <c r="J18" s="52">
        <v>0</v>
      </c>
      <c r="K18" s="53">
        <f>K19</f>
        <v>1225000</v>
      </c>
      <c r="L18" s="37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6">
        <v>0</v>
      </c>
      <c r="AD18" s="25">
        <v>0</v>
      </c>
      <c r="AE18" s="22"/>
    </row>
    <row r="19" spans="1:31" ht="51" outlineLevel="2">
      <c r="A19" s="61">
        <v>3</v>
      </c>
      <c r="B19" s="54" t="s">
        <v>5</v>
      </c>
      <c r="C19" s="55" t="s">
        <v>4</v>
      </c>
      <c r="D19" s="55" t="s">
        <v>6</v>
      </c>
      <c r="E19" s="55" t="s">
        <v>1</v>
      </c>
      <c r="F19" s="56"/>
      <c r="G19" s="56"/>
      <c r="H19" s="56"/>
      <c r="I19" s="56"/>
      <c r="J19" s="57">
        <v>0</v>
      </c>
      <c r="K19" s="58">
        <f>K20</f>
        <v>1225000</v>
      </c>
      <c r="L19" s="38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5">
        <v>0</v>
      </c>
      <c r="AD19" s="4">
        <v>0</v>
      </c>
      <c r="AE19" s="1"/>
    </row>
    <row r="20" spans="1:31" ht="51" outlineLevel="3">
      <c r="A20" s="61">
        <v>4</v>
      </c>
      <c r="B20" s="54" t="s">
        <v>7</v>
      </c>
      <c r="C20" s="55" t="s">
        <v>4</v>
      </c>
      <c r="D20" s="55" t="s">
        <v>8</v>
      </c>
      <c r="E20" s="55" t="s">
        <v>1</v>
      </c>
      <c r="F20" s="56"/>
      <c r="G20" s="56"/>
      <c r="H20" s="56"/>
      <c r="I20" s="56"/>
      <c r="J20" s="57">
        <v>0</v>
      </c>
      <c r="K20" s="58">
        <f>K21</f>
        <v>1225000</v>
      </c>
      <c r="L20" s="38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5">
        <v>0</v>
      </c>
      <c r="AD20" s="4">
        <v>0</v>
      </c>
      <c r="AE20" s="1"/>
    </row>
    <row r="21" spans="1:31" ht="25.5" outlineLevel="4">
      <c r="A21" s="61">
        <v>5</v>
      </c>
      <c r="B21" s="54" t="s">
        <v>9</v>
      </c>
      <c r="C21" s="55" t="s">
        <v>4</v>
      </c>
      <c r="D21" s="55" t="s">
        <v>10</v>
      </c>
      <c r="E21" s="55" t="s">
        <v>1</v>
      </c>
      <c r="F21" s="56"/>
      <c r="G21" s="56"/>
      <c r="H21" s="56"/>
      <c r="I21" s="56"/>
      <c r="J21" s="57">
        <v>0</v>
      </c>
      <c r="K21" s="58">
        <f>K22</f>
        <v>1225000</v>
      </c>
      <c r="L21" s="38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5">
        <v>0</v>
      </c>
      <c r="AD21" s="4">
        <v>0</v>
      </c>
      <c r="AE21" s="1"/>
    </row>
    <row r="22" spans="1:31" ht="25.5" outlineLevel="5">
      <c r="A22" s="61">
        <v>6</v>
      </c>
      <c r="B22" s="54" t="s">
        <v>11</v>
      </c>
      <c r="C22" s="55" t="s">
        <v>4</v>
      </c>
      <c r="D22" s="55" t="s">
        <v>10</v>
      </c>
      <c r="E22" s="55" t="s">
        <v>12</v>
      </c>
      <c r="F22" s="56"/>
      <c r="G22" s="56"/>
      <c r="H22" s="56"/>
      <c r="I22" s="56"/>
      <c r="J22" s="57">
        <v>0</v>
      </c>
      <c r="K22" s="58">
        <v>1225000</v>
      </c>
      <c r="L22" s="38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5">
        <v>0</v>
      </c>
      <c r="AD22" s="4">
        <v>0</v>
      </c>
      <c r="AE22" s="1"/>
    </row>
    <row r="23" spans="1:31" s="23" customFormat="1" ht="51" outlineLevel="1">
      <c r="A23" s="61">
        <v>7</v>
      </c>
      <c r="B23" s="59" t="s">
        <v>399</v>
      </c>
      <c r="C23" s="50" t="s">
        <v>13</v>
      </c>
      <c r="D23" s="50" t="s">
        <v>3</v>
      </c>
      <c r="E23" s="50" t="s">
        <v>1</v>
      </c>
      <c r="F23" s="51"/>
      <c r="G23" s="51"/>
      <c r="H23" s="51"/>
      <c r="I23" s="51"/>
      <c r="J23" s="52">
        <v>0</v>
      </c>
      <c r="K23" s="53">
        <f>K24</f>
        <v>1257000</v>
      </c>
      <c r="L23" s="37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6">
        <v>0</v>
      </c>
      <c r="AD23" s="25">
        <v>0</v>
      </c>
      <c r="AE23" s="22"/>
    </row>
    <row r="24" spans="1:31" ht="15" outlineLevel="2">
      <c r="A24" s="61">
        <v>8</v>
      </c>
      <c r="B24" s="54" t="s">
        <v>14</v>
      </c>
      <c r="C24" s="55" t="s">
        <v>13</v>
      </c>
      <c r="D24" s="55" t="s">
        <v>15</v>
      </c>
      <c r="E24" s="55" t="s">
        <v>1</v>
      </c>
      <c r="F24" s="56"/>
      <c r="G24" s="56"/>
      <c r="H24" s="56"/>
      <c r="I24" s="56"/>
      <c r="J24" s="57">
        <v>0</v>
      </c>
      <c r="K24" s="58">
        <f>K25</f>
        <v>1257000</v>
      </c>
      <c r="L24" s="38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5">
        <v>0</v>
      </c>
      <c r="AD24" s="4">
        <v>0</v>
      </c>
      <c r="AE24" s="1"/>
    </row>
    <row r="25" spans="1:31" ht="25.5" outlineLevel="4">
      <c r="A25" s="61">
        <v>9</v>
      </c>
      <c r="B25" s="54" t="s">
        <v>16</v>
      </c>
      <c r="C25" s="55" t="s">
        <v>13</v>
      </c>
      <c r="D25" s="55" t="s">
        <v>17</v>
      </c>
      <c r="E25" s="55" t="s">
        <v>1</v>
      </c>
      <c r="F25" s="56"/>
      <c r="G25" s="56"/>
      <c r="H25" s="56"/>
      <c r="I25" s="56"/>
      <c r="J25" s="57">
        <v>0</v>
      </c>
      <c r="K25" s="58">
        <f>K26+K27+K28</f>
        <v>1257000</v>
      </c>
      <c r="L25" s="38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5">
        <v>0</v>
      </c>
      <c r="AD25" s="4">
        <v>0</v>
      </c>
      <c r="AE25" s="1"/>
    </row>
    <row r="26" spans="1:31" ht="25.5" outlineLevel="5">
      <c r="A26" s="61">
        <v>10</v>
      </c>
      <c r="B26" s="54" t="s">
        <v>11</v>
      </c>
      <c r="C26" s="55" t="s">
        <v>13</v>
      </c>
      <c r="D26" s="55" t="s">
        <v>17</v>
      </c>
      <c r="E26" s="55" t="s">
        <v>12</v>
      </c>
      <c r="F26" s="56"/>
      <c r="G26" s="56"/>
      <c r="H26" s="56"/>
      <c r="I26" s="56"/>
      <c r="J26" s="57">
        <v>0</v>
      </c>
      <c r="K26" s="58">
        <v>893099</v>
      </c>
      <c r="L26" s="38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5">
        <v>0</v>
      </c>
      <c r="AD26" s="4">
        <v>0</v>
      </c>
      <c r="AE26" s="1"/>
    </row>
    <row r="27" spans="1:31" ht="25.5" outlineLevel="5">
      <c r="A27" s="61">
        <v>11</v>
      </c>
      <c r="B27" s="54" t="s">
        <v>18</v>
      </c>
      <c r="C27" s="55" t="s">
        <v>13</v>
      </c>
      <c r="D27" s="55" t="s">
        <v>17</v>
      </c>
      <c r="E27" s="55" t="s">
        <v>19</v>
      </c>
      <c r="F27" s="56"/>
      <c r="G27" s="56"/>
      <c r="H27" s="56"/>
      <c r="I27" s="56"/>
      <c r="J27" s="57">
        <v>0</v>
      </c>
      <c r="K27" s="58">
        <v>363401</v>
      </c>
      <c r="L27" s="38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5">
        <v>0</v>
      </c>
      <c r="AD27" s="4">
        <v>0</v>
      </c>
      <c r="AE27" s="1"/>
    </row>
    <row r="28" spans="1:31" ht="15" outlineLevel="5">
      <c r="A28" s="61">
        <v>12</v>
      </c>
      <c r="B28" s="54" t="s">
        <v>20</v>
      </c>
      <c r="C28" s="55" t="s">
        <v>13</v>
      </c>
      <c r="D28" s="55" t="s">
        <v>17</v>
      </c>
      <c r="E28" s="55" t="s">
        <v>21</v>
      </c>
      <c r="F28" s="56"/>
      <c r="G28" s="56"/>
      <c r="H28" s="56"/>
      <c r="I28" s="56"/>
      <c r="J28" s="57">
        <v>0</v>
      </c>
      <c r="K28" s="58">
        <v>500</v>
      </c>
      <c r="L28" s="38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5">
        <v>0</v>
      </c>
      <c r="AD28" s="4">
        <v>0</v>
      </c>
      <c r="AE28" s="1"/>
    </row>
    <row r="29" spans="1:31" s="23" customFormat="1" ht="51" outlineLevel="1">
      <c r="A29" s="61">
        <v>13</v>
      </c>
      <c r="B29" s="59" t="s">
        <v>400</v>
      </c>
      <c r="C29" s="50" t="s">
        <v>22</v>
      </c>
      <c r="D29" s="50" t="s">
        <v>3</v>
      </c>
      <c r="E29" s="50" t="s">
        <v>1</v>
      </c>
      <c r="F29" s="51"/>
      <c r="G29" s="51"/>
      <c r="H29" s="51"/>
      <c r="I29" s="51"/>
      <c r="J29" s="52">
        <v>0</v>
      </c>
      <c r="K29" s="53">
        <f>K30</f>
        <v>8000000</v>
      </c>
      <c r="L29" s="37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6">
        <v>0</v>
      </c>
      <c r="AD29" s="25">
        <v>0</v>
      </c>
      <c r="AE29" s="22"/>
    </row>
    <row r="30" spans="1:31" ht="51" outlineLevel="2">
      <c r="A30" s="61">
        <v>14</v>
      </c>
      <c r="B30" s="54" t="s">
        <v>5</v>
      </c>
      <c r="C30" s="55" t="s">
        <v>22</v>
      </c>
      <c r="D30" s="55" t="s">
        <v>6</v>
      </c>
      <c r="E30" s="55" t="s">
        <v>1</v>
      </c>
      <c r="F30" s="56"/>
      <c r="G30" s="56"/>
      <c r="H30" s="56"/>
      <c r="I30" s="56"/>
      <c r="J30" s="57">
        <v>0</v>
      </c>
      <c r="K30" s="58">
        <f>K31</f>
        <v>8000000</v>
      </c>
      <c r="L30" s="38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5">
        <v>0</v>
      </c>
      <c r="AD30" s="4">
        <v>0</v>
      </c>
      <c r="AE30" s="1"/>
    </row>
    <row r="31" spans="1:31" ht="51" outlineLevel="3">
      <c r="A31" s="61">
        <v>15</v>
      </c>
      <c r="B31" s="54" t="s">
        <v>7</v>
      </c>
      <c r="C31" s="55" t="s">
        <v>22</v>
      </c>
      <c r="D31" s="55" t="s">
        <v>8</v>
      </c>
      <c r="E31" s="55" t="s">
        <v>1</v>
      </c>
      <c r="F31" s="56"/>
      <c r="G31" s="56"/>
      <c r="H31" s="56"/>
      <c r="I31" s="56"/>
      <c r="J31" s="57">
        <v>0</v>
      </c>
      <c r="K31" s="58">
        <f>K32</f>
        <v>8000000</v>
      </c>
      <c r="L31" s="38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5">
        <v>0</v>
      </c>
      <c r="AD31" s="4">
        <v>0</v>
      </c>
      <c r="AE31" s="1"/>
    </row>
    <row r="32" spans="1:31" ht="25.5" outlineLevel="4">
      <c r="A32" s="61">
        <v>16</v>
      </c>
      <c r="B32" s="54" t="s">
        <v>16</v>
      </c>
      <c r="C32" s="55" t="s">
        <v>22</v>
      </c>
      <c r="D32" s="55" t="s">
        <v>23</v>
      </c>
      <c r="E32" s="55" t="s">
        <v>1</v>
      </c>
      <c r="F32" s="56"/>
      <c r="G32" s="56"/>
      <c r="H32" s="56"/>
      <c r="I32" s="56"/>
      <c r="J32" s="57">
        <v>0</v>
      </c>
      <c r="K32" s="58">
        <f>K33+K34+K35</f>
        <v>8000000</v>
      </c>
      <c r="L32" s="38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5">
        <v>0</v>
      </c>
      <c r="AD32" s="4">
        <v>0</v>
      </c>
      <c r="AE32" s="1"/>
    </row>
    <row r="33" spans="1:31" ht="25.5" outlineLevel="5">
      <c r="A33" s="61">
        <v>17</v>
      </c>
      <c r="B33" s="54" t="s">
        <v>11</v>
      </c>
      <c r="C33" s="55" t="s">
        <v>22</v>
      </c>
      <c r="D33" s="55" t="s">
        <v>23</v>
      </c>
      <c r="E33" s="55" t="s">
        <v>12</v>
      </c>
      <c r="F33" s="56"/>
      <c r="G33" s="56"/>
      <c r="H33" s="56"/>
      <c r="I33" s="56"/>
      <c r="J33" s="57">
        <v>0</v>
      </c>
      <c r="K33" s="58">
        <v>6937850</v>
      </c>
      <c r="L33" s="38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5">
        <v>0</v>
      </c>
      <c r="AD33" s="4">
        <v>0</v>
      </c>
      <c r="AE33" s="1"/>
    </row>
    <row r="34" spans="1:31" ht="25.5" outlineLevel="5">
      <c r="A34" s="61">
        <v>18</v>
      </c>
      <c r="B34" s="54" t="s">
        <v>18</v>
      </c>
      <c r="C34" s="55" t="s">
        <v>22</v>
      </c>
      <c r="D34" s="55" t="s">
        <v>23</v>
      </c>
      <c r="E34" s="55" t="s">
        <v>19</v>
      </c>
      <c r="F34" s="56"/>
      <c r="G34" s="56"/>
      <c r="H34" s="56"/>
      <c r="I34" s="56"/>
      <c r="J34" s="57">
        <v>0</v>
      </c>
      <c r="K34" s="58">
        <v>1056150</v>
      </c>
      <c r="L34" s="38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5">
        <v>0</v>
      </c>
      <c r="AD34" s="4">
        <v>0</v>
      </c>
      <c r="AE34" s="1"/>
    </row>
    <row r="35" spans="1:31" ht="15" outlineLevel="5">
      <c r="A35" s="61">
        <v>19</v>
      </c>
      <c r="B35" s="54" t="s">
        <v>20</v>
      </c>
      <c r="C35" s="55" t="s">
        <v>22</v>
      </c>
      <c r="D35" s="55" t="s">
        <v>23</v>
      </c>
      <c r="E35" s="55" t="s">
        <v>21</v>
      </c>
      <c r="F35" s="56"/>
      <c r="G35" s="56"/>
      <c r="H35" s="56"/>
      <c r="I35" s="56"/>
      <c r="J35" s="57">
        <v>0</v>
      </c>
      <c r="K35" s="58">
        <v>6000</v>
      </c>
      <c r="L35" s="38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5">
        <v>0</v>
      </c>
      <c r="AD35" s="4">
        <v>0</v>
      </c>
      <c r="AE35" s="1"/>
    </row>
    <row r="36" spans="1:31" s="23" customFormat="1" ht="14.25" outlineLevel="1">
      <c r="A36" s="61">
        <v>20</v>
      </c>
      <c r="B36" s="59" t="s">
        <v>401</v>
      </c>
      <c r="C36" s="50" t="s">
        <v>24</v>
      </c>
      <c r="D36" s="50" t="s">
        <v>3</v>
      </c>
      <c r="E36" s="50" t="s">
        <v>1</v>
      </c>
      <c r="F36" s="51"/>
      <c r="G36" s="51"/>
      <c r="H36" s="51"/>
      <c r="I36" s="51"/>
      <c r="J36" s="52">
        <v>0</v>
      </c>
      <c r="K36" s="53">
        <f>K37</f>
        <v>12800</v>
      </c>
      <c r="L36" s="37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6">
        <v>0</v>
      </c>
      <c r="AD36" s="25">
        <v>0</v>
      </c>
      <c r="AE36" s="22"/>
    </row>
    <row r="37" spans="1:31" ht="15" outlineLevel="2">
      <c r="A37" s="61">
        <v>21</v>
      </c>
      <c r="B37" s="54" t="s">
        <v>14</v>
      </c>
      <c r="C37" s="55" t="s">
        <v>24</v>
      </c>
      <c r="D37" s="55" t="s">
        <v>15</v>
      </c>
      <c r="E37" s="55" t="s">
        <v>1</v>
      </c>
      <c r="F37" s="56"/>
      <c r="G37" s="56"/>
      <c r="H37" s="56"/>
      <c r="I37" s="56"/>
      <c r="J37" s="57">
        <v>0</v>
      </c>
      <c r="K37" s="58">
        <f>K38</f>
        <v>12800</v>
      </c>
      <c r="L37" s="38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5">
        <v>0</v>
      </c>
      <c r="AD37" s="4">
        <v>0</v>
      </c>
      <c r="AE37" s="1"/>
    </row>
    <row r="38" spans="1:31" ht="51" outlineLevel="4">
      <c r="A38" s="61">
        <v>22</v>
      </c>
      <c r="B38" s="54" t="s">
        <v>25</v>
      </c>
      <c r="C38" s="55" t="s">
        <v>24</v>
      </c>
      <c r="D38" s="55">
        <v>7003551200</v>
      </c>
      <c r="E38" s="55" t="s">
        <v>1</v>
      </c>
      <c r="F38" s="56"/>
      <c r="G38" s="56"/>
      <c r="H38" s="56"/>
      <c r="I38" s="56"/>
      <c r="J38" s="57">
        <v>0</v>
      </c>
      <c r="K38" s="58">
        <f>K39</f>
        <v>12800</v>
      </c>
      <c r="L38" s="38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5">
        <v>0</v>
      </c>
      <c r="AD38" s="4">
        <v>0</v>
      </c>
      <c r="AE38" s="1"/>
    </row>
    <row r="39" spans="1:31" ht="25.5" outlineLevel="5">
      <c r="A39" s="61">
        <v>23</v>
      </c>
      <c r="B39" s="54" t="s">
        <v>18</v>
      </c>
      <c r="C39" s="55" t="s">
        <v>24</v>
      </c>
      <c r="D39" s="55">
        <v>7003551200</v>
      </c>
      <c r="E39" s="55" t="s">
        <v>19</v>
      </c>
      <c r="F39" s="56"/>
      <c r="G39" s="56"/>
      <c r="H39" s="56"/>
      <c r="I39" s="56"/>
      <c r="J39" s="57">
        <v>0</v>
      </c>
      <c r="K39" s="58">
        <v>12800</v>
      </c>
      <c r="L39" s="38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5">
        <v>0</v>
      </c>
      <c r="AD39" s="4">
        <v>0</v>
      </c>
      <c r="AE39" s="1"/>
    </row>
    <row r="40" spans="1:31" s="23" customFormat="1" ht="38.25" outlineLevel="1">
      <c r="A40" s="61">
        <v>24</v>
      </c>
      <c r="B40" s="59" t="s">
        <v>402</v>
      </c>
      <c r="C40" s="50" t="s">
        <v>26</v>
      </c>
      <c r="D40" s="50" t="s">
        <v>3</v>
      </c>
      <c r="E40" s="50" t="s">
        <v>1</v>
      </c>
      <c r="F40" s="51"/>
      <c r="G40" s="51"/>
      <c r="H40" s="51"/>
      <c r="I40" s="51"/>
      <c r="J40" s="52">
        <v>0</v>
      </c>
      <c r="K40" s="53">
        <f>K41+K48</f>
        <v>5863600</v>
      </c>
      <c r="L40" s="37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6">
        <v>0</v>
      </c>
      <c r="AD40" s="25">
        <v>0</v>
      </c>
      <c r="AE40" s="22"/>
    </row>
    <row r="41" spans="1:31" ht="51" outlineLevel="2">
      <c r="A41" s="61">
        <v>25</v>
      </c>
      <c r="B41" s="54" t="s">
        <v>27</v>
      </c>
      <c r="C41" s="55" t="s">
        <v>26</v>
      </c>
      <c r="D41" s="55" t="s">
        <v>28</v>
      </c>
      <c r="E41" s="55" t="s">
        <v>1</v>
      </c>
      <c r="F41" s="56"/>
      <c r="G41" s="56"/>
      <c r="H41" s="56"/>
      <c r="I41" s="56"/>
      <c r="J41" s="57">
        <v>0</v>
      </c>
      <c r="K41" s="58">
        <f>K42+K44</f>
        <v>4358000</v>
      </c>
      <c r="L41" s="38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5">
        <v>0</v>
      </c>
      <c r="AD41" s="4">
        <v>0</v>
      </c>
      <c r="AE41" s="1"/>
    </row>
    <row r="42" spans="1:31" ht="25.5" outlineLevel="4">
      <c r="A42" s="61">
        <v>26</v>
      </c>
      <c r="B42" s="54" t="s">
        <v>29</v>
      </c>
      <c r="C42" s="55" t="s">
        <v>26</v>
      </c>
      <c r="D42" s="55" t="s">
        <v>30</v>
      </c>
      <c r="E42" s="55" t="s">
        <v>1</v>
      </c>
      <c r="F42" s="56"/>
      <c r="G42" s="56"/>
      <c r="H42" s="56"/>
      <c r="I42" s="56"/>
      <c r="J42" s="57">
        <v>0</v>
      </c>
      <c r="K42" s="58">
        <f>K43</f>
        <v>434000</v>
      </c>
      <c r="L42" s="38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5">
        <v>0</v>
      </c>
      <c r="AD42" s="4">
        <v>0</v>
      </c>
      <c r="AE42" s="1"/>
    </row>
    <row r="43" spans="1:31" ht="25.5" outlineLevel="5">
      <c r="A43" s="61">
        <v>27</v>
      </c>
      <c r="B43" s="54" t="s">
        <v>18</v>
      </c>
      <c r="C43" s="55" t="s">
        <v>26</v>
      </c>
      <c r="D43" s="55" t="s">
        <v>30</v>
      </c>
      <c r="E43" s="55" t="s">
        <v>19</v>
      </c>
      <c r="F43" s="56"/>
      <c r="G43" s="56"/>
      <c r="H43" s="56"/>
      <c r="I43" s="56"/>
      <c r="J43" s="57">
        <v>0</v>
      </c>
      <c r="K43" s="58">
        <v>434000</v>
      </c>
      <c r="L43" s="38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5">
        <v>0</v>
      </c>
      <c r="AD43" s="4">
        <v>0</v>
      </c>
      <c r="AE43" s="1"/>
    </row>
    <row r="44" spans="1:31" ht="25.5" outlineLevel="4">
      <c r="A44" s="61">
        <v>28</v>
      </c>
      <c r="B44" s="54" t="s">
        <v>16</v>
      </c>
      <c r="C44" s="55" t="s">
        <v>26</v>
      </c>
      <c r="D44" s="55" t="s">
        <v>31</v>
      </c>
      <c r="E44" s="55" t="s">
        <v>1</v>
      </c>
      <c r="F44" s="56"/>
      <c r="G44" s="56"/>
      <c r="H44" s="56"/>
      <c r="I44" s="56"/>
      <c r="J44" s="57">
        <v>0</v>
      </c>
      <c r="K44" s="58">
        <f>K45+K46+K47</f>
        <v>3924000</v>
      </c>
      <c r="L44" s="38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5">
        <v>0</v>
      </c>
      <c r="AD44" s="4">
        <v>0</v>
      </c>
      <c r="AE44" s="1"/>
    </row>
    <row r="45" spans="1:31" ht="25.5" outlineLevel="5">
      <c r="A45" s="61">
        <v>29</v>
      </c>
      <c r="B45" s="54" t="s">
        <v>11</v>
      </c>
      <c r="C45" s="55" t="s">
        <v>26</v>
      </c>
      <c r="D45" s="55" t="s">
        <v>31</v>
      </c>
      <c r="E45" s="55" t="s">
        <v>12</v>
      </c>
      <c r="F45" s="56"/>
      <c r="G45" s="56"/>
      <c r="H45" s="56"/>
      <c r="I45" s="56"/>
      <c r="J45" s="57">
        <v>0</v>
      </c>
      <c r="K45" s="58">
        <v>3290657</v>
      </c>
      <c r="L45" s="38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5">
        <v>0</v>
      </c>
      <c r="AD45" s="4">
        <v>0</v>
      </c>
      <c r="AE45" s="1"/>
    </row>
    <row r="46" spans="1:31" ht="25.5" outlineLevel="5">
      <c r="A46" s="61">
        <v>30</v>
      </c>
      <c r="B46" s="54" t="s">
        <v>18</v>
      </c>
      <c r="C46" s="55" t="s">
        <v>26</v>
      </c>
      <c r="D46" s="55" t="s">
        <v>31</v>
      </c>
      <c r="E46" s="55" t="s">
        <v>19</v>
      </c>
      <c r="F46" s="56"/>
      <c r="G46" s="56"/>
      <c r="H46" s="56"/>
      <c r="I46" s="56"/>
      <c r="J46" s="57">
        <v>0</v>
      </c>
      <c r="K46" s="58">
        <f>610843+21000</f>
        <v>631843</v>
      </c>
      <c r="L46" s="38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5">
        <v>0</v>
      </c>
      <c r="AD46" s="4">
        <v>0</v>
      </c>
      <c r="AE46" s="1"/>
    </row>
    <row r="47" spans="1:31" ht="15" outlineLevel="5">
      <c r="A47" s="61">
        <v>31</v>
      </c>
      <c r="B47" s="54" t="s">
        <v>20</v>
      </c>
      <c r="C47" s="55" t="s">
        <v>26</v>
      </c>
      <c r="D47" s="55" t="s">
        <v>31</v>
      </c>
      <c r="E47" s="55" t="s">
        <v>21</v>
      </c>
      <c r="F47" s="56"/>
      <c r="G47" s="56"/>
      <c r="H47" s="56"/>
      <c r="I47" s="56"/>
      <c r="J47" s="57">
        <v>0</v>
      </c>
      <c r="K47" s="58">
        <v>1500</v>
      </c>
      <c r="L47" s="38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5">
        <v>0</v>
      </c>
      <c r="AD47" s="4">
        <v>0</v>
      </c>
      <c r="AE47" s="1"/>
    </row>
    <row r="48" spans="1:31" ht="15" outlineLevel="2">
      <c r="A48" s="61">
        <v>32</v>
      </c>
      <c r="B48" s="54" t="s">
        <v>14</v>
      </c>
      <c r="C48" s="55" t="s">
        <v>26</v>
      </c>
      <c r="D48" s="55" t="s">
        <v>15</v>
      </c>
      <c r="E48" s="55" t="s">
        <v>1</v>
      </c>
      <c r="F48" s="56"/>
      <c r="G48" s="56"/>
      <c r="H48" s="56"/>
      <c r="I48" s="56"/>
      <c r="J48" s="57">
        <v>0</v>
      </c>
      <c r="K48" s="58">
        <f>K49+K53</f>
        <v>1505600</v>
      </c>
      <c r="L48" s="38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5">
        <v>0</v>
      </c>
      <c r="AD48" s="4">
        <v>0</v>
      </c>
      <c r="AE48" s="1"/>
    </row>
    <row r="49" spans="1:31" ht="25.5" outlineLevel="4">
      <c r="A49" s="61">
        <v>33</v>
      </c>
      <c r="B49" s="54" t="s">
        <v>16</v>
      </c>
      <c r="C49" s="55" t="s">
        <v>26</v>
      </c>
      <c r="D49" s="55" t="s">
        <v>32</v>
      </c>
      <c r="E49" s="55" t="s">
        <v>1</v>
      </c>
      <c r="F49" s="56"/>
      <c r="G49" s="56"/>
      <c r="H49" s="56"/>
      <c r="I49" s="56"/>
      <c r="J49" s="57">
        <v>0</v>
      </c>
      <c r="K49" s="58">
        <f>K50+K51+K52</f>
        <v>839618</v>
      </c>
      <c r="L49" s="38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5">
        <v>0</v>
      </c>
      <c r="AD49" s="4">
        <v>0</v>
      </c>
      <c r="AE49" s="1"/>
    </row>
    <row r="50" spans="1:31" ht="25.5" outlineLevel="5">
      <c r="A50" s="61">
        <v>34</v>
      </c>
      <c r="B50" s="54" t="s">
        <v>11</v>
      </c>
      <c r="C50" s="55" t="s">
        <v>26</v>
      </c>
      <c r="D50" s="55" t="s">
        <v>32</v>
      </c>
      <c r="E50" s="55" t="s">
        <v>12</v>
      </c>
      <c r="F50" s="56"/>
      <c r="G50" s="56"/>
      <c r="H50" s="56"/>
      <c r="I50" s="56"/>
      <c r="J50" s="57">
        <v>0</v>
      </c>
      <c r="K50" s="58">
        <v>543408</v>
      </c>
      <c r="L50" s="38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5">
        <v>0</v>
      </c>
      <c r="AD50" s="4">
        <v>0</v>
      </c>
      <c r="AE50" s="1"/>
    </row>
    <row r="51" spans="1:31" ht="25.5" outlineLevel="5">
      <c r="A51" s="61">
        <v>35</v>
      </c>
      <c r="B51" s="54" t="s">
        <v>18</v>
      </c>
      <c r="C51" s="55" t="s">
        <v>26</v>
      </c>
      <c r="D51" s="55" t="s">
        <v>32</v>
      </c>
      <c r="E51" s="55" t="s">
        <v>19</v>
      </c>
      <c r="F51" s="56"/>
      <c r="G51" s="56"/>
      <c r="H51" s="56"/>
      <c r="I51" s="56"/>
      <c r="J51" s="57">
        <v>0</v>
      </c>
      <c r="K51" s="58">
        <v>295610</v>
      </c>
      <c r="L51" s="38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5">
        <v>0</v>
      </c>
      <c r="AD51" s="4">
        <v>0</v>
      </c>
      <c r="AE51" s="1"/>
    </row>
    <row r="52" spans="1:31" ht="15" outlineLevel="5">
      <c r="A52" s="61">
        <v>36</v>
      </c>
      <c r="B52" s="54" t="s">
        <v>20</v>
      </c>
      <c r="C52" s="55" t="s">
        <v>26</v>
      </c>
      <c r="D52" s="55" t="s">
        <v>32</v>
      </c>
      <c r="E52" s="55" t="s">
        <v>21</v>
      </c>
      <c r="F52" s="56"/>
      <c r="G52" s="56"/>
      <c r="H52" s="56"/>
      <c r="I52" s="56"/>
      <c r="J52" s="57">
        <v>0</v>
      </c>
      <c r="K52" s="58">
        <v>600</v>
      </c>
      <c r="L52" s="38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5">
        <v>0</v>
      </c>
      <c r="AD52" s="4">
        <v>0</v>
      </c>
      <c r="AE52" s="1"/>
    </row>
    <row r="53" spans="1:31" ht="25.5" outlineLevel="4">
      <c r="A53" s="61">
        <v>37</v>
      </c>
      <c r="B53" s="54" t="s">
        <v>33</v>
      </c>
      <c r="C53" s="55" t="s">
        <v>26</v>
      </c>
      <c r="D53" s="55" t="s">
        <v>34</v>
      </c>
      <c r="E53" s="55" t="s">
        <v>1</v>
      </c>
      <c r="F53" s="56"/>
      <c r="G53" s="56"/>
      <c r="H53" s="56"/>
      <c r="I53" s="56"/>
      <c r="J53" s="57">
        <v>0</v>
      </c>
      <c r="K53" s="58">
        <f>K54</f>
        <v>665982</v>
      </c>
      <c r="L53" s="38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5">
        <v>0</v>
      </c>
      <c r="AD53" s="4">
        <v>0</v>
      </c>
      <c r="AE53" s="1"/>
    </row>
    <row r="54" spans="1:31" ht="25.5" outlineLevel="5">
      <c r="A54" s="61">
        <v>38</v>
      </c>
      <c r="B54" s="54" t="s">
        <v>11</v>
      </c>
      <c r="C54" s="55" t="s">
        <v>26</v>
      </c>
      <c r="D54" s="55" t="s">
        <v>34</v>
      </c>
      <c r="E54" s="55" t="s">
        <v>12</v>
      </c>
      <c r="F54" s="56"/>
      <c r="G54" s="56"/>
      <c r="H54" s="56"/>
      <c r="I54" s="56"/>
      <c r="J54" s="57">
        <v>0</v>
      </c>
      <c r="K54" s="58">
        <v>665982</v>
      </c>
      <c r="L54" s="38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5">
        <v>0</v>
      </c>
      <c r="AD54" s="4">
        <v>0</v>
      </c>
      <c r="AE54" s="1"/>
    </row>
    <row r="55" spans="1:31" s="23" customFormat="1" ht="14.25" outlineLevel="1">
      <c r="A55" s="61">
        <v>39</v>
      </c>
      <c r="B55" s="59" t="s">
        <v>403</v>
      </c>
      <c r="C55" s="50" t="s">
        <v>35</v>
      </c>
      <c r="D55" s="50" t="s">
        <v>3</v>
      </c>
      <c r="E55" s="50" t="s">
        <v>1</v>
      </c>
      <c r="F55" s="51"/>
      <c r="G55" s="51"/>
      <c r="H55" s="51"/>
      <c r="I55" s="51"/>
      <c r="J55" s="52">
        <v>0</v>
      </c>
      <c r="K55" s="53">
        <f>K56</f>
        <v>1000000</v>
      </c>
      <c r="L55" s="37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6">
        <v>0</v>
      </c>
      <c r="AD55" s="25">
        <v>0</v>
      </c>
      <c r="AE55" s="22"/>
    </row>
    <row r="56" spans="1:31" ht="15" outlineLevel="2">
      <c r="A56" s="61">
        <v>40</v>
      </c>
      <c r="B56" s="54" t="s">
        <v>14</v>
      </c>
      <c r="C56" s="55" t="s">
        <v>35</v>
      </c>
      <c r="D56" s="55" t="s">
        <v>15</v>
      </c>
      <c r="E56" s="55" t="s">
        <v>1</v>
      </c>
      <c r="F56" s="56"/>
      <c r="G56" s="56"/>
      <c r="H56" s="56"/>
      <c r="I56" s="56"/>
      <c r="J56" s="57">
        <v>0</v>
      </c>
      <c r="K56" s="58">
        <f>K57</f>
        <v>1000000</v>
      </c>
      <c r="L56" s="38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5">
        <v>0</v>
      </c>
      <c r="AD56" s="4">
        <v>0</v>
      </c>
      <c r="AE56" s="1"/>
    </row>
    <row r="57" spans="1:31" ht="15" outlineLevel="4">
      <c r="A57" s="61">
        <v>41</v>
      </c>
      <c r="B57" s="54" t="s">
        <v>36</v>
      </c>
      <c r="C57" s="55" t="s">
        <v>35</v>
      </c>
      <c r="D57" s="55" t="s">
        <v>37</v>
      </c>
      <c r="E57" s="55" t="s">
        <v>1</v>
      </c>
      <c r="F57" s="56"/>
      <c r="G57" s="56"/>
      <c r="H57" s="56"/>
      <c r="I57" s="56"/>
      <c r="J57" s="57">
        <v>0</v>
      </c>
      <c r="K57" s="58">
        <f>K58</f>
        <v>1000000</v>
      </c>
      <c r="L57" s="38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5">
        <v>0</v>
      </c>
      <c r="AD57" s="4">
        <v>0</v>
      </c>
      <c r="AE57" s="1"/>
    </row>
    <row r="58" spans="1:31" ht="15" outlineLevel="5">
      <c r="A58" s="61">
        <v>42</v>
      </c>
      <c r="B58" s="54" t="s">
        <v>38</v>
      </c>
      <c r="C58" s="55" t="s">
        <v>35</v>
      </c>
      <c r="D58" s="55" t="s">
        <v>37</v>
      </c>
      <c r="E58" s="55" t="s">
        <v>39</v>
      </c>
      <c r="F58" s="56"/>
      <c r="G58" s="56"/>
      <c r="H58" s="56"/>
      <c r="I58" s="56"/>
      <c r="J58" s="57">
        <v>0</v>
      </c>
      <c r="K58" s="58">
        <v>1000000</v>
      </c>
      <c r="L58" s="38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5">
        <v>0</v>
      </c>
      <c r="AD58" s="4">
        <v>0</v>
      </c>
      <c r="AE58" s="1"/>
    </row>
    <row r="59" spans="1:31" s="23" customFormat="1" ht="14.25" outlineLevel="1">
      <c r="A59" s="61">
        <v>43</v>
      </c>
      <c r="B59" s="59" t="s">
        <v>404</v>
      </c>
      <c r="C59" s="50" t="s">
        <v>40</v>
      </c>
      <c r="D59" s="50" t="s">
        <v>3</v>
      </c>
      <c r="E59" s="50" t="s">
        <v>1</v>
      </c>
      <c r="F59" s="51"/>
      <c r="G59" s="51"/>
      <c r="H59" s="51"/>
      <c r="I59" s="51"/>
      <c r="J59" s="52">
        <v>0</v>
      </c>
      <c r="K59" s="53">
        <f>K60+K66+K77+K80+K91+K97</f>
        <v>14529680.57</v>
      </c>
      <c r="L59" s="37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6">
        <v>0</v>
      </c>
      <c r="AD59" s="25">
        <v>0</v>
      </c>
      <c r="AE59" s="22"/>
    </row>
    <row r="60" spans="1:31" ht="38.25" outlineLevel="2">
      <c r="A60" s="61">
        <v>44</v>
      </c>
      <c r="B60" s="54" t="s">
        <v>41</v>
      </c>
      <c r="C60" s="55" t="s">
        <v>40</v>
      </c>
      <c r="D60" s="55" t="s">
        <v>42</v>
      </c>
      <c r="E60" s="55" t="s">
        <v>1</v>
      </c>
      <c r="F60" s="56"/>
      <c r="G60" s="56"/>
      <c r="H60" s="56"/>
      <c r="I60" s="56"/>
      <c r="J60" s="57">
        <v>0</v>
      </c>
      <c r="K60" s="58">
        <f>K61+K64</f>
        <v>1976400</v>
      </c>
      <c r="L60" s="38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5">
        <v>0</v>
      </c>
      <c r="AD60" s="4">
        <v>0</v>
      </c>
      <c r="AE60" s="1"/>
    </row>
    <row r="61" spans="1:31" ht="25.5" outlineLevel="4">
      <c r="A61" s="61">
        <v>45</v>
      </c>
      <c r="B61" s="54" t="s">
        <v>43</v>
      </c>
      <c r="C61" s="55" t="s">
        <v>40</v>
      </c>
      <c r="D61" s="55" t="s">
        <v>44</v>
      </c>
      <c r="E61" s="55" t="s">
        <v>1</v>
      </c>
      <c r="F61" s="56"/>
      <c r="G61" s="56"/>
      <c r="H61" s="56"/>
      <c r="I61" s="56"/>
      <c r="J61" s="57">
        <v>0</v>
      </c>
      <c r="K61" s="58">
        <f>K62+K63</f>
        <v>183400</v>
      </c>
      <c r="L61" s="38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5">
        <v>0</v>
      </c>
      <c r="AD61" s="4">
        <v>0</v>
      </c>
      <c r="AE61" s="1"/>
    </row>
    <row r="62" spans="1:31" ht="25.5" outlineLevel="5">
      <c r="A62" s="61">
        <v>46</v>
      </c>
      <c r="B62" s="54" t="s">
        <v>11</v>
      </c>
      <c r="C62" s="55" t="s">
        <v>40</v>
      </c>
      <c r="D62" s="55" t="s">
        <v>44</v>
      </c>
      <c r="E62" s="55" t="s">
        <v>12</v>
      </c>
      <c r="F62" s="56"/>
      <c r="G62" s="56"/>
      <c r="H62" s="56"/>
      <c r="I62" s="56"/>
      <c r="J62" s="57">
        <v>0</v>
      </c>
      <c r="K62" s="58">
        <v>98400</v>
      </c>
      <c r="L62" s="38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5">
        <v>0</v>
      </c>
      <c r="AD62" s="4">
        <v>0</v>
      </c>
      <c r="AE62" s="1"/>
    </row>
    <row r="63" spans="1:31" ht="25.5" outlineLevel="5">
      <c r="A63" s="61">
        <v>47</v>
      </c>
      <c r="B63" s="54" t="s">
        <v>18</v>
      </c>
      <c r="C63" s="55" t="s">
        <v>40</v>
      </c>
      <c r="D63" s="55" t="s">
        <v>44</v>
      </c>
      <c r="E63" s="55" t="s">
        <v>19</v>
      </c>
      <c r="F63" s="56"/>
      <c r="G63" s="56"/>
      <c r="H63" s="56"/>
      <c r="I63" s="56"/>
      <c r="J63" s="57">
        <v>0</v>
      </c>
      <c r="K63" s="58">
        <v>85000</v>
      </c>
      <c r="L63" s="38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5">
        <v>0</v>
      </c>
      <c r="AD63" s="4">
        <v>0</v>
      </c>
      <c r="AE63" s="1"/>
    </row>
    <row r="64" spans="1:31" ht="38.25" outlineLevel="4">
      <c r="A64" s="61">
        <v>48</v>
      </c>
      <c r="B64" s="54" t="s">
        <v>45</v>
      </c>
      <c r="C64" s="55" t="s">
        <v>40</v>
      </c>
      <c r="D64" s="55" t="s">
        <v>46</v>
      </c>
      <c r="E64" s="55" t="s">
        <v>1</v>
      </c>
      <c r="F64" s="56"/>
      <c r="G64" s="56"/>
      <c r="H64" s="56"/>
      <c r="I64" s="56"/>
      <c r="J64" s="57">
        <v>0</v>
      </c>
      <c r="K64" s="58">
        <f>K65</f>
        <v>1793000</v>
      </c>
      <c r="L64" s="38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5">
        <v>0</v>
      </c>
      <c r="AD64" s="4">
        <v>0</v>
      </c>
      <c r="AE64" s="1"/>
    </row>
    <row r="65" spans="1:31" ht="25.5" outlineLevel="5">
      <c r="A65" s="61">
        <v>49</v>
      </c>
      <c r="B65" s="54" t="s">
        <v>47</v>
      </c>
      <c r="C65" s="55" t="s">
        <v>40</v>
      </c>
      <c r="D65" s="55" t="s">
        <v>46</v>
      </c>
      <c r="E65" s="55" t="s">
        <v>48</v>
      </c>
      <c r="F65" s="56"/>
      <c r="G65" s="56"/>
      <c r="H65" s="56"/>
      <c r="I65" s="56"/>
      <c r="J65" s="57">
        <v>0</v>
      </c>
      <c r="K65" s="58">
        <v>1793000</v>
      </c>
      <c r="L65" s="38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5">
        <v>0</v>
      </c>
      <c r="AD65" s="4">
        <v>0</v>
      </c>
      <c r="AE65" s="1"/>
    </row>
    <row r="66" spans="1:31" ht="51" outlineLevel="2">
      <c r="A66" s="61">
        <v>50</v>
      </c>
      <c r="B66" s="54" t="s">
        <v>49</v>
      </c>
      <c r="C66" s="55" t="s">
        <v>40</v>
      </c>
      <c r="D66" s="55" t="s">
        <v>50</v>
      </c>
      <c r="E66" s="55" t="s">
        <v>1</v>
      </c>
      <c r="F66" s="56"/>
      <c r="G66" s="56"/>
      <c r="H66" s="56"/>
      <c r="I66" s="56"/>
      <c r="J66" s="57">
        <v>0</v>
      </c>
      <c r="K66" s="58">
        <f>K67+K70+K72+K74</f>
        <v>381500</v>
      </c>
      <c r="L66" s="38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5">
        <v>0</v>
      </c>
      <c r="AD66" s="4">
        <v>0</v>
      </c>
      <c r="AE66" s="1"/>
    </row>
    <row r="67" spans="1:31" ht="38.25" outlineLevel="4">
      <c r="A67" s="61">
        <v>51</v>
      </c>
      <c r="B67" s="54" t="s">
        <v>51</v>
      </c>
      <c r="C67" s="55" t="s">
        <v>40</v>
      </c>
      <c r="D67" s="55" t="s">
        <v>52</v>
      </c>
      <c r="E67" s="55" t="s">
        <v>1</v>
      </c>
      <c r="F67" s="56"/>
      <c r="G67" s="56"/>
      <c r="H67" s="56"/>
      <c r="I67" s="56"/>
      <c r="J67" s="57">
        <v>0</v>
      </c>
      <c r="K67" s="58">
        <f>K68+K69</f>
        <v>238000</v>
      </c>
      <c r="L67" s="38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5">
        <v>0</v>
      </c>
      <c r="AD67" s="4">
        <v>0</v>
      </c>
      <c r="AE67" s="1"/>
    </row>
    <row r="68" spans="1:31" ht="25.5" outlineLevel="5">
      <c r="A68" s="61">
        <v>52</v>
      </c>
      <c r="B68" s="54" t="s">
        <v>11</v>
      </c>
      <c r="C68" s="55" t="s">
        <v>40</v>
      </c>
      <c r="D68" s="55" t="s">
        <v>52</v>
      </c>
      <c r="E68" s="55" t="s">
        <v>12</v>
      </c>
      <c r="F68" s="56"/>
      <c r="G68" s="56"/>
      <c r="H68" s="56"/>
      <c r="I68" s="56"/>
      <c r="J68" s="57">
        <v>0</v>
      </c>
      <c r="K68" s="58">
        <v>12000</v>
      </c>
      <c r="L68" s="38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5">
        <v>0</v>
      </c>
      <c r="AD68" s="4">
        <v>0</v>
      </c>
      <c r="AE68" s="1"/>
    </row>
    <row r="69" spans="1:31" ht="25.5" outlineLevel="5">
      <c r="A69" s="61">
        <v>53</v>
      </c>
      <c r="B69" s="54" t="s">
        <v>18</v>
      </c>
      <c r="C69" s="55" t="s">
        <v>40</v>
      </c>
      <c r="D69" s="55" t="s">
        <v>52</v>
      </c>
      <c r="E69" s="55" t="s">
        <v>19</v>
      </c>
      <c r="F69" s="56"/>
      <c r="G69" s="56"/>
      <c r="H69" s="56"/>
      <c r="I69" s="56"/>
      <c r="J69" s="57">
        <v>0</v>
      </c>
      <c r="K69" s="58">
        <v>226000</v>
      </c>
      <c r="L69" s="38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5">
        <v>0</v>
      </c>
      <c r="AD69" s="4">
        <v>0</v>
      </c>
      <c r="AE69" s="1"/>
    </row>
    <row r="70" spans="1:31" ht="65.25" customHeight="1" outlineLevel="4">
      <c r="A70" s="61">
        <v>54</v>
      </c>
      <c r="B70" s="54" t="s">
        <v>53</v>
      </c>
      <c r="C70" s="55" t="s">
        <v>40</v>
      </c>
      <c r="D70" s="55" t="s">
        <v>54</v>
      </c>
      <c r="E70" s="55" t="s">
        <v>1</v>
      </c>
      <c r="F70" s="56"/>
      <c r="G70" s="56"/>
      <c r="H70" s="56"/>
      <c r="I70" s="56"/>
      <c r="J70" s="57">
        <v>0</v>
      </c>
      <c r="K70" s="58">
        <f>K71</f>
        <v>37000</v>
      </c>
      <c r="L70" s="38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5">
        <v>0</v>
      </c>
      <c r="AD70" s="4">
        <v>0</v>
      </c>
      <c r="AE70" s="1"/>
    </row>
    <row r="71" spans="1:31" ht="25.5" outlineLevel="5">
      <c r="A71" s="61">
        <v>55</v>
      </c>
      <c r="B71" s="54" t="s">
        <v>18</v>
      </c>
      <c r="C71" s="55" t="s">
        <v>40</v>
      </c>
      <c r="D71" s="55" t="s">
        <v>54</v>
      </c>
      <c r="E71" s="55" t="s">
        <v>19</v>
      </c>
      <c r="F71" s="56"/>
      <c r="G71" s="56"/>
      <c r="H71" s="56"/>
      <c r="I71" s="56"/>
      <c r="J71" s="57">
        <v>0</v>
      </c>
      <c r="K71" s="58">
        <v>37000</v>
      </c>
      <c r="L71" s="38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5">
        <v>0</v>
      </c>
      <c r="AD71" s="4">
        <v>0</v>
      </c>
      <c r="AE71" s="1"/>
    </row>
    <row r="72" spans="1:31" ht="65.25" customHeight="1" outlineLevel="4">
      <c r="A72" s="61">
        <v>56</v>
      </c>
      <c r="B72" s="54" t="s">
        <v>55</v>
      </c>
      <c r="C72" s="55" t="s">
        <v>40</v>
      </c>
      <c r="D72" s="55" t="s">
        <v>56</v>
      </c>
      <c r="E72" s="55" t="s">
        <v>1</v>
      </c>
      <c r="F72" s="56"/>
      <c r="G72" s="56"/>
      <c r="H72" s="56"/>
      <c r="I72" s="56"/>
      <c r="J72" s="57">
        <v>0</v>
      </c>
      <c r="K72" s="58">
        <f>K73</f>
        <v>100</v>
      </c>
      <c r="L72" s="38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5">
        <v>0</v>
      </c>
      <c r="AD72" s="4">
        <v>0</v>
      </c>
      <c r="AE72" s="1"/>
    </row>
    <row r="73" spans="1:31" ht="25.5" outlineLevel="5">
      <c r="A73" s="61">
        <v>57</v>
      </c>
      <c r="B73" s="54" t="s">
        <v>18</v>
      </c>
      <c r="C73" s="55" t="s">
        <v>40</v>
      </c>
      <c r="D73" s="55" t="s">
        <v>56</v>
      </c>
      <c r="E73" s="55" t="s">
        <v>19</v>
      </c>
      <c r="F73" s="56"/>
      <c r="G73" s="56"/>
      <c r="H73" s="56"/>
      <c r="I73" s="56"/>
      <c r="J73" s="57">
        <v>0</v>
      </c>
      <c r="K73" s="58">
        <v>100</v>
      </c>
      <c r="L73" s="38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5">
        <v>0</v>
      </c>
      <c r="AD73" s="4">
        <v>0</v>
      </c>
      <c r="AE73" s="1"/>
    </row>
    <row r="74" spans="1:31" ht="38.25" customHeight="1" outlineLevel="4">
      <c r="A74" s="61">
        <v>58</v>
      </c>
      <c r="B74" s="54" t="s">
        <v>57</v>
      </c>
      <c r="C74" s="55" t="s">
        <v>40</v>
      </c>
      <c r="D74" s="55" t="s">
        <v>58</v>
      </c>
      <c r="E74" s="55" t="s">
        <v>1</v>
      </c>
      <c r="F74" s="56"/>
      <c r="G74" s="56"/>
      <c r="H74" s="56"/>
      <c r="I74" s="56"/>
      <c r="J74" s="57">
        <v>0</v>
      </c>
      <c r="K74" s="58">
        <f>K75+K76</f>
        <v>106400</v>
      </c>
      <c r="L74" s="38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5">
        <v>0</v>
      </c>
      <c r="AD74" s="4">
        <v>0</v>
      </c>
      <c r="AE74" s="1"/>
    </row>
    <row r="75" spans="1:31" ht="25.5" outlineLevel="5">
      <c r="A75" s="61">
        <v>59</v>
      </c>
      <c r="B75" s="54" t="s">
        <v>11</v>
      </c>
      <c r="C75" s="55" t="s">
        <v>40</v>
      </c>
      <c r="D75" s="55" t="s">
        <v>58</v>
      </c>
      <c r="E75" s="55" t="s">
        <v>12</v>
      </c>
      <c r="F75" s="56"/>
      <c r="G75" s="56"/>
      <c r="H75" s="56"/>
      <c r="I75" s="56"/>
      <c r="J75" s="57">
        <v>0</v>
      </c>
      <c r="K75" s="58">
        <v>20000</v>
      </c>
      <c r="L75" s="38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5">
        <v>0</v>
      </c>
      <c r="AD75" s="4">
        <v>0</v>
      </c>
      <c r="AE75" s="1"/>
    </row>
    <row r="76" spans="1:31" ht="25.5" outlineLevel="5">
      <c r="A76" s="61">
        <v>60</v>
      </c>
      <c r="B76" s="54" t="s">
        <v>18</v>
      </c>
      <c r="C76" s="55" t="s">
        <v>40</v>
      </c>
      <c r="D76" s="55" t="s">
        <v>58</v>
      </c>
      <c r="E76" s="55" t="s">
        <v>19</v>
      </c>
      <c r="F76" s="56"/>
      <c r="G76" s="56"/>
      <c r="H76" s="56"/>
      <c r="I76" s="56"/>
      <c r="J76" s="57">
        <v>0</v>
      </c>
      <c r="K76" s="58">
        <v>86400</v>
      </c>
      <c r="L76" s="38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5">
        <v>0</v>
      </c>
      <c r="AD76" s="4">
        <v>0</v>
      </c>
      <c r="AE76" s="1"/>
    </row>
    <row r="77" spans="1:31" ht="38.25" outlineLevel="2">
      <c r="A77" s="61">
        <v>61</v>
      </c>
      <c r="B77" s="54" t="s">
        <v>59</v>
      </c>
      <c r="C77" s="55" t="s">
        <v>40</v>
      </c>
      <c r="D77" s="55" t="s">
        <v>60</v>
      </c>
      <c r="E77" s="55" t="s">
        <v>1</v>
      </c>
      <c r="F77" s="56"/>
      <c r="G77" s="56"/>
      <c r="H77" s="56"/>
      <c r="I77" s="56"/>
      <c r="J77" s="57">
        <v>0</v>
      </c>
      <c r="K77" s="58">
        <f>K78</f>
        <v>3000</v>
      </c>
      <c r="L77" s="38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5">
        <v>0</v>
      </c>
      <c r="AD77" s="4">
        <v>0</v>
      </c>
      <c r="AE77" s="1"/>
    </row>
    <row r="78" spans="1:31" ht="51" outlineLevel="4">
      <c r="A78" s="61">
        <v>62</v>
      </c>
      <c r="B78" s="54" t="s">
        <v>61</v>
      </c>
      <c r="C78" s="55" t="s">
        <v>40</v>
      </c>
      <c r="D78" s="55" t="s">
        <v>62</v>
      </c>
      <c r="E78" s="55" t="s">
        <v>1</v>
      </c>
      <c r="F78" s="56"/>
      <c r="G78" s="56"/>
      <c r="H78" s="56"/>
      <c r="I78" s="56"/>
      <c r="J78" s="57">
        <v>0</v>
      </c>
      <c r="K78" s="58">
        <f>K79</f>
        <v>3000</v>
      </c>
      <c r="L78" s="38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5">
        <v>0</v>
      </c>
      <c r="AD78" s="4">
        <v>0</v>
      </c>
      <c r="AE78" s="1"/>
    </row>
    <row r="79" spans="1:31" ht="25.5" outlineLevel="5">
      <c r="A79" s="61">
        <v>63</v>
      </c>
      <c r="B79" s="54" t="s">
        <v>18</v>
      </c>
      <c r="C79" s="55" t="s">
        <v>40</v>
      </c>
      <c r="D79" s="55" t="s">
        <v>62</v>
      </c>
      <c r="E79" s="55" t="s">
        <v>19</v>
      </c>
      <c r="F79" s="56"/>
      <c r="G79" s="56"/>
      <c r="H79" s="56"/>
      <c r="I79" s="56"/>
      <c r="J79" s="57">
        <v>0</v>
      </c>
      <c r="K79" s="58">
        <v>3000</v>
      </c>
      <c r="L79" s="38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5">
        <v>0</v>
      </c>
      <c r="AD79" s="4">
        <v>0</v>
      </c>
      <c r="AE79" s="1"/>
    </row>
    <row r="80" spans="1:31" ht="51" outlineLevel="2">
      <c r="A80" s="61">
        <v>64</v>
      </c>
      <c r="B80" s="54" t="s">
        <v>5</v>
      </c>
      <c r="C80" s="55" t="s">
        <v>40</v>
      </c>
      <c r="D80" s="55" t="s">
        <v>6</v>
      </c>
      <c r="E80" s="55" t="s">
        <v>1</v>
      </c>
      <c r="F80" s="56"/>
      <c r="G80" s="56"/>
      <c r="H80" s="56"/>
      <c r="I80" s="56"/>
      <c r="J80" s="57">
        <v>0</v>
      </c>
      <c r="K80" s="58">
        <f>K81+K84+K87</f>
        <v>5539180.57</v>
      </c>
      <c r="L80" s="38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5">
        <v>0</v>
      </c>
      <c r="AD80" s="4">
        <v>0</v>
      </c>
      <c r="AE80" s="1"/>
    </row>
    <row r="81" spans="1:31" ht="25.5" outlineLevel="3">
      <c r="A81" s="61">
        <v>65</v>
      </c>
      <c r="B81" s="54" t="s">
        <v>63</v>
      </c>
      <c r="C81" s="55" t="s">
        <v>40</v>
      </c>
      <c r="D81" s="55" t="s">
        <v>64</v>
      </c>
      <c r="E81" s="55" t="s">
        <v>1</v>
      </c>
      <c r="F81" s="56"/>
      <c r="G81" s="56"/>
      <c r="H81" s="56"/>
      <c r="I81" s="56"/>
      <c r="J81" s="57">
        <v>0</v>
      </c>
      <c r="K81" s="58">
        <f>K82</f>
        <v>25000</v>
      </c>
      <c r="L81" s="38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5">
        <v>0</v>
      </c>
      <c r="AD81" s="4">
        <v>0</v>
      </c>
      <c r="AE81" s="1"/>
    </row>
    <row r="82" spans="1:31" ht="51" outlineLevel="4">
      <c r="A82" s="61">
        <v>66</v>
      </c>
      <c r="B82" s="54" t="s">
        <v>65</v>
      </c>
      <c r="C82" s="55" t="s">
        <v>40</v>
      </c>
      <c r="D82" s="55" t="s">
        <v>66</v>
      </c>
      <c r="E82" s="55" t="s">
        <v>1</v>
      </c>
      <c r="F82" s="56"/>
      <c r="G82" s="56"/>
      <c r="H82" s="56"/>
      <c r="I82" s="56"/>
      <c r="J82" s="57">
        <v>0</v>
      </c>
      <c r="K82" s="58">
        <f>K83</f>
        <v>25000</v>
      </c>
      <c r="L82" s="38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5">
        <v>0</v>
      </c>
      <c r="AD82" s="4">
        <v>0</v>
      </c>
      <c r="AE82" s="1"/>
    </row>
    <row r="83" spans="1:31" ht="25.5" outlineLevel="5">
      <c r="A83" s="61">
        <v>67</v>
      </c>
      <c r="B83" s="54" t="s">
        <v>18</v>
      </c>
      <c r="C83" s="55" t="s">
        <v>40</v>
      </c>
      <c r="D83" s="55" t="s">
        <v>66</v>
      </c>
      <c r="E83" s="55" t="s">
        <v>19</v>
      </c>
      <c r="F83" s="56"/>
      <c r="G83" s="56"/>
      <c r="H83" s="56"/>
      <c r="I83" s="56"/>
      <c r="J83" s="57">
        <v>0</v>
      </c>
      <c r="K83" s="58">
        <v>25000</v>
      </c>
      <c r="L83" s="38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5">
        <v>0</v>
      </c>
      <c r="AD83" s="4">
        <v>0</v>
      </c>
      <c r="AE83" s="1"/>
    </row>
    <row r="84" spans="1:31" ht="25.5" outlineLevel="3">
      <c r="A84" s="61">
        <v>68</v>
      </c>
      <c r="B84" s="54" t="s">
        <v>67</v>
      </c>
      <c r="C84" s="55" t="s">
        <v>40</v>
      </c>
      <c r="D84" s="55" t="s">
        <v>68</v>
      </c>
      <c r="E84" s="55" t="s">
        <v>1</v>
      </c>
      <c r="F84" s="56"/>
      <c r="G84" s="56"/>
      <c r="H84" s="56"/>
      <c r="I84" s="56"/>
      <c r="J84" s="57">
        <v>0</v>
      </c>
      <c r="K84" s="58">
        <f>K85</f>
        <v>38230</v>
      </c>
      <c r="L84" s="38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5">
        <v>0</v>
      </c>
      <c r="AD84" s="4">
        <v>0</v>
      </c>
      <c r="AE84" s="1"/>
    </row>
    <row r="85" spans="1:31" ht="25.5" outlineLevel="4">
      <c r="A85" s="61">
        <v>69</v>
      </c>
      <c r="B85" s="54" t="s">
        <v>69</v>
      </c>
      <c r="C85" s="55" t="s">
        <v>40</v>
      </c>
      <c r="D85" s="55" t="s">
        <v>70</v>
      </c>
      <c r="E85" s="55" t="s">
        <v>1</v>
      </c>
      <c r="F85" s="56"/>
      <c r="G85" s="56"/>
      <c r="H85" s="56"/>
      <c r="I85" s="56"/>
      <c r="J85" s="57">
        <v>0</v>
      </c>
      <c r="K85" s="58">
        <f>K86</f>
        <v>38230</v>
      </c>
      <c r="L85" s="38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5">
        <v>0</v>
      </c>
      <c r="AD85" s="4">
        <v>0</v>
      </c>
      <c r="AE85" s="1"/>
    </row>
    <row r="86" spans="1:31" ht="25.5" outlineLevel="5">
      <c r="A86" s="61">
        <v>70</v>
      </c>
      <c r="B86" s="54" t="s">
        <v>18</v>
      </c>
      <c r="C86" s="55" t="s">
        <v>40</v>
      </c>
      <c r="D86" s="55" t="s">
        <v>70</v>
      </c>
      <c r="E86" s="55" t="s">
        <v>19</v>
      </c>
      <c r="F86" s="56"/>
      <c r="G86" s="56"/>
      <c r="H86" s="56"/>
      <c r="I86" s="56"/>
      <c r="J86" s="57">
        <v>0</v>
      </c>
      <c r="K86" s="58">
        <f>50000-11770</f>
        <v>38230</v>
      </c>
      <c r="L86" s="38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5">
        <v>0</v>
      </c>
      <c r="AD86" s="4">
        <v>0</v>
      </c>
      <c r="AE86" s="1"/>
    </row>
    <row r="87" spans="1:31" ht="51" outlineLevel="3">
      <c r="A87" s="61">
        <v>71</v>
      </c>
      <c r="B87" s="54" t="s">
        <v>7</v>
      </c>
      <c r="C87" s="55" t="s">
        <v>40</v>
      </c>
      <c r="D87" s="55" t="s">
        <v>8</v>
      </c>
      <c r="E87" s="55" t="s">
        <v>1</v>
      </c>
      <c r="F87" s="56"/>
      <c r="G87" s="56"/>
      <c r="H87" s="56"/>
      <c r="I87" s="56"/>
      <c r="J87" s="57">
        <v>0</v>
      </c>
      <c r="K87" s="58">
        <f>K88</f>
        <v>5475950.57</v>
      </c>
      <c r="L87" s="38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5">
        <v>0</v>
      </c>
      <c r="AD87" s="4">
        <v>0</v>
      </c>
      <c r="AE87" s="1"/>
    </row>
    <row r="88" spans="1:31" ht="25.5" outlineLevel="4">
      <c r="A88" s="61">
        <v>72</v>
      </c>
      <c r="B88" s="54" t="s">
        <v>71</v>
      </c>
      <c r="C88" s="55" t="s">
        <v>40</v>
      </c>
      <c r="D88" s="55" t="s">
        <v>72</v>
      </c>
      <c r="E88" s="55" t="s">
        <v>1</v>
      </c>
      <c r="F88" s="56"/>
      <c r="G88" s="56"/>
      <c r="H88" s="56"/>
      <c r="I88" s="56"/>
      <c r="J88" s="57">
        <v>0</v>
      </c>
      <c r="K88" s="58">
        <f>K89+K90</f>
        <v>5475950.57</v>
      </c>
      <c r="L88" s="38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5">
        <v>0</v>
      </c>
      <c r="AD88" s="4">
        <v>0</v>
      </c>
      <c r="AE88" s="1"/>
    </row>
    <row r="89" spans="1:31" ht="25.5" outlineLevel="5">
      <c r="A89" s="61">
        <v>73</v>
      </c>
      <c r="B89" s="54" t="s">
        <v>18</v>
      </c>
      <c r="C89" s="55" t="s">
        <v>40</v>
      </c>
      <c r="D89" s="55" t="s">
        <v>72</v>
      </c>
      <c r="E89" s="55" t="s">
        <v>19</v>
      </c>
      <c r="F89" s="56"/>
      <c r="G89" s="56"/>
      <c r="H89" s="56"/>
      <c r="I89" s="56"/>
      <c r="J89" s="57">
        <v>0</v>
      </c>
      <c r="K89" s="58">
        <f>5489000-60000-28049.43</f>
        <v>5400950.57</v>
      </c>
      <c r="L89" s="38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5">
        <v>0</v>
      </c>
      <c r="AD89" s="4">
        <v>0</v>
      </c>
      <c r="AE89" s="1"/>
    </row>
    <row r="90" spans="1:31" ht="15" outlineLevel="5">
      <c r="A90" s="61">
        <v>74</v>
      </c>
      <c r="B90" s="54" t="s">
        <v>20</v>
      </c>
      <c r="C90" s="55" t="s">
        <v>40</v>
      </c>
      <c r="D90" s="55" t="s">
        <v>72</v>
      </c>
      <c r="E90" s="55" t="s">
        <v>21</v>
      </c>
      <c r="F90" s="56"/>
      <c r="G90" s="56"/>
      <c r="H90" s="56"/>
      <c r="I90" s="56"/>
      <c r="J90" s="57">
        <v>0</v>
      </c>
      <c r="K90" s="58">
        <f>80000-5000</f>
        <v>75000</v>
      </c>
      <c r="L90" s="38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5">
        <v>0</v>
      </c>
      <c r="AD90" s="4">
        <v>0</v>
      </c>
      <c r="AE90" s="1"/>
    </row>
    <row r="91" spans="1:31" ht="51" outlineLevel="2">
      <c r="A91" s="61">
        <v>75</v>
      </c>
      <c r="B91" s="54" t="s">
        <v>73</v>
      </c>
      <c r="C91" s="55" t="s">
        <v>40</v>
      </c>
      <c r="D91" s="55" t="s">
        <v>74</v>
      </c>
      <c r="E91" s="55" t="s">
        <v>1</v>
      </c>
      <c r="F91" s="56"/>
      <c r="G91" s="56"/>
      <c r="H91" s="56"/>
      <c r="I91" s="56"/>
      <c r="J91" s="57">
        <v>0</v>
      </c>
      <c r="K91" s="58">
        <f>K92</f>
        <v>1695000</v>
      </c>
      <c r="L91" s="38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5">
        <v>0</v>
      </c>
      <c r="AD91" s="4">
        <v>0</v>
      </c>
      <c r="AE91" s="1"/>
    </row>
    <row r="92" spans="1:31" ht="63.75" outlineLevel="3">
      <c r="A92" s="61">
        <v>76</v>
      </c>
      <c r="B92" s="54" t="s">
        <v>75</v>
      </c>
      <c r="C92" s="55" t="s">
        <v>40</v>
      </c>
      <c r="D92" s="55" t="s">
        <v>76</v>
      </c>
      <c r="E92" s="55" t="s">
        <v>1</v>
      </c>
      <c r="F92" s="56"/>
      <c r="G92" s="56"/>
      <c r="H92" s="56"/>
      <c r="I92" s="56"/>
      <c r="J92" s="57">
        <v>0</v>
      </c>
      <c r="K92" s="58">
        <f>K93</f>
        <v>1695000</v>
      </c>
      <c r="L92" s="38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5">
        <v>0</v>
      </c>
      <c r="AD92" s="4">
        <v>0</v>
      </c>
      <c r="AE92" s="1"/>
    </row>
    <row r="93" spans="1:31" ht="25.5" outlineLevel="4">
      <c r="A93" s="61">
        <v>77</v>
      </c>
      <c r="B93" s="54" t="s">
        <v>16</v>
      </c>
      <c r="C93" s="55" t="s">
        <v>40</v>
      </c>
      <c r="D93" s="55" t="s">
        <v>77</v>
      </c>
      <c r="E93" s="55" t="s">
        <v>1</v>
      </c>
      <c r="F93" s="56"/>
      <c r="G93" s="56"/>
      <c r="H93" s="56"/>
      <c r="I93" s="56"/>
      <c r="J93" s="57">
        <v>0</v>
      </c>
      <c r="K93" s="58">
        <f>K94+K95+K96</f>
        <v>1695000</v>
      </c>
      <c r="L93" s="38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5">
        <v>0</v>
      </c>
      <c r="AD93" s="4">
        <v>0</v>
      </c>
      <c r="AE93" s="1"/>
    </row>
    <row r="94" spans="1:31" ht="25.5" outlineLevel="5">
      <c r="A94" s="61">
        <v>78</v>
      </c>
      <c r="B94" s="54" t="s">
        <v>11</v>
      </c>
      <c r="C94" s="55" t="s">
        <v>40</v>
      </c>
      <c r="D94" s="55" t="s">
        <v>77</v>
      </c>
      <c r="E94" s="55" t="s">
        <v>12</v>
      </c>
      <c r="F94" s="56"/>
      <c r="G94" s="56"/>
      <c r="H94" s="56"/>
      <c r="I94" s="56"/>
      <c r="J94" s="57">
        <v>0</v>
      </c>
      <c r="K94" s="58">
        <f>1666990-200000</f>
        <v>1466990</v>
      </c>
      <c r="L94" s="38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5">
        <v>0</v>
      </c>
      <c r="AD94" s="4">
        <v>0</v>
      </c>
      <c r="AE94" s="1"/>
    </row>
    <row r="95" spans="1:31" ht="25.5" outlineLevel="5">
      <c r="A95" s="61">
        <v>79</v>
      </c>
      <c r="B95" s="54" t="s">
        <v>18</v>
      </c>
      <c r="C95" s="55" t="s">
        <v>40</v>
      </c>
      <c r="D95" s="55" t="s">
        <v>77</v>
      </c>
      <c r="E95" s="55" t="s">
        <v>19</v>
      </c>
      <c r="F95" s="56"/>
      <c r="G95" s="56"/>
      <c r="H95" s="56"/>
      <c r="I95" s="56"/>
      <c r="J95" s="57">
        <v>0</v>
      </c>
      <c r="K95" s="58">
        <v>226010</v>
      </c>
      <c r="L95" s="38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5">
        <v>0</v>
      </c>
      <c r="AD95" s="4">
        <v>0</v>
      </c>
      <c r="AE95" s="1"/>
    </row>
    <row r="96" spans="1:31" ht="15" outlineLevel="5">
      <c r="A96" s="61">
        <v>80</v>
      </c>
      <c r="B96" s="54" t="s">
        <v>20</v>
      </c>
      <c r="C96" s="55" t="s">
        <v>40</v>
      </c>
      <c r="D96" s="55" t="s">
        <v>77</v>
      </c>
      <c r="E96" s="55" t="s">
        <v>21</v>
      </c>
      <c r="F96" s="56"/>
      <c r="G96" s="56"/>
      <c r="H96" s="56"/>
      <c r="I96" s="56"/>
      <c r="J96" s="57">
        <v>0</v>
      </c>
      <c r="K96" s="58">
        <v>2000</v>
      </c>
      <c r="L96" s="38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5">
        <v>0</v>
      </c>
      <c r="AD96" s="4">
        <v>0</v>
      </c>
      <c r="AE96" s="1"/>
    </row>
    <row r="97" spans="1:31" ht="15" outlineLevel="2">
      <c r="A97" s="61">
        <v>81</v>
      </c>
      <c r="B97" s="54" t="s">
        <v>14</v>
      </c>
      <c r="C97" s="55" t="s">
        <v>40</v>
      </c>
      <c r="D97" s="55" t="s">
        <v>15</v>
      </c>
      <c r="E97" s="55" t="s">
        <v>1</v>
      </c>
      <c r="F97" s="56"/>
      <c r="G97" s="56"/>
      <c r="H97" s="56"/>
      <c r="I97" s="56"/>
      <c r="J97" s="57">
        <v>0</v>
      </c>
      <c r="K97" s="58">
        <f>K98+K100</f>
        <v>4934600</v>
      </c>
      <c r="L97" s="38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5">
        <v>0</v>
      </c>
      <c r="AD97" s="4">
        <v>0</v>
      </c>
      <c r="AE97" s="1"/>
    </row>
    <row r="98" spans="1:31" ht="25.5" outlineLevel="4">
      <c r="A98" s="61">
        <v>82</v>
      </c>
      <c r="B98" s="54" t="s">
        <v>71</v>
      </c>
      <c r="C98" s="55" t="s">
        <v>40</v>
      </c>
      <c r="D98" s="55" t="s">
        <v>78</v>
      </c>
      <c r="E98" s="55" t="s">
        <v>1</v>
      </c>
      <c r="F98" s="56"/>
      <c r="G98" s="56"/>
      <c r="H98" s="56"/>
      <c r="I98" s="56"/>
      <c r="J98" s="57">
        <v>0</v>
      </c>
      <c r="K98" s="58">
        <f>K99</f>
        <v>934600</v>
      </c>
      <c r="L98" s="38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5">
        <v>0</v>
      </c>
      <c r="AD98" s="4">
        <v>0</v>
      </c>
      <c r="AE98" s="1"/>
    </row>
    <row r="99" spans="1:31" ht="25.5" outlineLevel="5">
      <c r="A99" s="61">
        <v>83</v>
      </c>
      <c r="B99" s="54" t="s">
        <v>18</v>
      </c>
      <c r="C99" s="55" t="s">
        <v>40</v>
      </c>
      <c r="D99" s="55" t="s">
        <v>78</v>
      </c>
      <c r="E99" s="55" t="s">
        <v>19</v>
      </c>
      <c r="F99" s="56"/>
      <c r="G99" s="56"/>
      <c r="H99" s="56"/>
      <c r="I99" s="56"/>
      <c r="J99" s="57">
        <v>0</v>
      </c>
      <c r="K99" s="58">
        <f>1464600-530000</f>
        <v>934600</v>
      </c>
      <c r="L99" s="38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5">
        <v>0</v>
      </c>
      <c r="AD99" s="4">
        <v>0</v>
      </c>
      <c r="AE99" s="1"/>
    </row>
    <row r="100" spans="1:31" ht="38.25" outlineLevel="4">
      <c r="A100" s="61">
        <v>84</v>
      </c>
      <c r="B100" s="54" t="s">
        <v>79</v>
      </c>
      <c r="C100" s="55" t="s">
        <v>40</v>
      </c>
      <c r="D100" s="55" t="s">
        <v>80</v>
      </c>
      <c r="E100" s="55" t="s">
        <v>1</v>
      </c>
      <c r="F100" s="56"/>
      <c r="G100" s="56"/>
      <c r="H100" s="56"/>
      <c r="I100" s="56"/>
      <c r="J100" s="57">
        <v>0</v>
      </c>
      <c r="K100" s="58">
        <f>K101</f>
        <v>4000000</v>
      </c>
      <c r="L100" s="38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5">
        <v>0</v>
      </c>
      <c r="AD100" s="4">
        <v>0</v>
      </c>
      <c r="AE100" s="1"/>
    </row>
    <row r="101" spans="1:31" ht="25.5" outlineLevel="5">
      <c r="A101" s="61">
        <v>85</v>
      </c>
      <c r="B101" s="54" t="s">
        <v>18</v>
      </c>
      <c r="C101" s="55" t="s">
        <v>40</v>
      </c>
      <c r="D101" s="55" t="s">
        <v>80</v>
      </c>
      <c r="E101" s="55" t="s">
        <v>19</v>
      </c>
      <c r="F101" s="56"/>
      <c r="G101" s="56"/>
      <c r="H101" s="56"/>
      <c r="I101" s="56"/>
      <c r="J101" s="57">
        <v>0</v>
      </c>
      <c r="K101" s="58">
        <v>4000000</v>
      </c>
      <c r="L101" s="38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5">
        <v>0</v>
      </c>
      <c r="AD101" s="4">
        <v>0</v>
      </c>
      <c r="AE101" s="1"/>
    </row>
    <row r="102" spans="1:31" s="23" customFormat="1" ht="14.25">
      <c r="A102" s="61">
        <v>86</v>
      </c>
      <c r="B102" s="59" t="s">
        <v>405</v>
      </c>
      <c r="C102" s="50" t="s">
        <v>81</v>
      </c>
      <c r="D102" s="50" t="s">
        <v>3</v>
      </c>
      <c r="E102" s="50" t="s">
        <v>1</v>
      </c>
      <c r="F102" s="51"/>
      <c r="G102" s="51"/>
      <c r="H102" s="51"/>
      <c r="I102" s="51"/>
      <c r="J102" s="52">
        <v>0</v>
      </c>
      <c r="K102" s="53">
        <f>K103</f>
        <v>448700</v>
      </c>
      <c r="L102" s="37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6">
        <v>0</v>
      </c>
      <c r="AD102" s="25">
        <v>0</v>
      </c>
      <c r="AE102" s="22"/>
    </row>
    <row r="103" spans="1:31" s="23" customFormat="1" ht="14.25" outlineLevel="1">
      <c r="A103" s="61">
        <v>87</v>
      </c>
      <c r="B103" s="59" t="s">
        <v>406</v>
      </c>
      <c r="C103" s="50" t="s">
        <v>82</v>
      </c>
      <c r="D103" s="50" t="s">
        <v>3</v>
      </c>
      <c r="E103" s="50" t="s">
        <v>1</v>
      </c>
      <c r="F103" s="51"/>
      <c r="G103" s="51"/>
      <c r="H103" s="51"/>
      <c r="I103" s="51"/>
      <c r="J103" s="52">
        <v>0</v>
      </c>
      <c r="K103" s="53">
        <f>K104</f>
        <v>448700</v>
      </c>
      <c r="L103" s="37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6">
        <v>0</v>
      </c>
      <c r="AD103" s="25">
        <v>0</v>
      </c>
      <c r="AE103" s="22"/>
    </row>
    <row r="104" spans="1:31" ht="51" outlineLevel="2">
      <c r="A104" s="61">
        <v>88</v>
      </c>
      <c r="B104" s="54" t="s">
        <v>83</v>
      </c>
      <c r="C104" s="55" t="s">
        <v>82</v>
      </c>
      <c r="D104" s="55" t="s">
        <v>84</v>
      </c>
      <c r="E104" s="55" t="s">
        <v>1</v>
      </c>
      <c r="F104" s="56"/>
      <c r="G104" s="56"/>
      <c r="H104" s="56"/>
      <c r="I104" s="56"/>
      <c r="J104" s="57">
        <v>0</v>
      </c>
      <c r="K104" s="58">
        <f>K105</f>
        <v>448700</v>
      </c>
      <c r="L104" s="38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5">
        <v>0</v>
      </c>
      <c r="AD104" s="4">
        <v>0</v>
      </c>
      <c r="AE104" s="1"/>
    </row>
    <row r="105" spans="1:31" ht="38.25" outlineLevel="3">
      <c r="A105" s="61">
        <v>89</v>
      </c>
      <c r="B105" s="54" t="s">
        <v>85</v>
      </c>
      <c r="C105" s="55" t="s">
        <v>82</v>
      </c>
      <c r="D105" s="55" t="s">
        <v>86</v>
      </c>
      <c r="E105" s="55" t="s">
        <v>1</v>
      </c>
      <c r="F105" s="56"/>
      <c r="G105" s="56"/>
      <c r="H105" s="56"/>
      <c r="I105" s="56"/>
      <c r="J105" s="57">
        <v>0</v>
      </c>
      <c r="K105" s="58">
        <f>K106</f>
        <v>448700</v>
      </c>
      <c r="L105" s="38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5">
        <v>0</v>
      </c>
      <c r="AD105" s="4">
        <v>0</v>
      </c>
      <c r="AE105" s="1"/>
    </row>
    <row r="106" spans="1:31" ht="25.5" outlineLevel="4">
      <c r="A106" s="61">
        <v>90</v>
      </c>
      <c r="B106" s="54" t="s">
        <v>87</v>
      </c>
      <c r="C106" s="55" t="s">
        <v>82</v>
      </c>
      <c r="D106" s="55" t="s">
        <v>88</v>
      </c>
      <c r="E106" s="55" t="s">
        <v>1</v>
      </c>
      <c r="F106" s="56"/>
      <c r="G106" s="56"/>
      <c r="H106" s="56"/>
      <c r="I106" s="56"/>
      <c r="J106" s="57">
        <v>0</v>
      </c>
      <c r="K106" s="58">
        <f>K107+K108</f>
        <v>448700</v>
      </c>
      <c r="L106" s="38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5">
        <v>0</v>
      </c>
      <c r="AD106" s="4">
        <v>0</v>
      </c>
      <c r="AE106" s="1"/>
    </row>
    <row r="107" spans="1:31" ht="25.5" outlineLevel="5">
      <c r="A107" s="61">
        <v>91</v>
      </c>
      <c r="B107" s="54" t="s">
        <v>11</v>
      </c>
      <c r="C107" s="55" t="s">
        <v>82</v>
      </c>
      <c r="D107" s="55" t="s">
        <v>88</v>
      </c>
      <c r="E107" s="55" t="s">
        <v>12</v>
      </c>
      <c r="F107" s="56"/>
      <c r="G107" s="56"/>
      <c r="H107" s="56"/>
      <c r="I107" s="56"/>
      <c r="J107" s="57">
        <v>0</v>
      </c>
      <c r="K107" s="58">
        <v>373640</v>
      </c>
      <c r="L107" s="38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5">
        <v>0</v>
      </c>
      <c r="AD107" s="4">
        <v>0</v>
      </c>
      <c r="AE107" s="1"/>
    </row>
    <row r="108" spans="1:31" ht="25.5" outlineLevel="5">
      <c r="A108" s="61">
        <v>92</v>
      </c>
      <c r="B108" s="54" t="s">
        <v>18</v>
      </c>
      <c r="C108" s="55" t="s">
        <v>82</v>
      </c>
      <c r="D108" s="55" t="s">
        <v>88</v>
      </c>
      <c r="E108" s="55" t="s">
        <v>19</v>
      </c>
      <c r="F108" s="56"/>
      <c r="G108" s="56"/>
      <c r="H108" s="56"/>
      <c r="I108" s="56"/>
      <c r="J108" s="57">
        <v>0</v>
      </c>
      <c r="K108" s="58">
        <v>75060</v>
      </c>
      <c r="L108" s="38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5">
        <v>0</v>
      </c>
      <c r="AD108" s="4">
        <v>0</v>
      </c>
      <c r="AE108" s="1"/>
    </row>
    <row r="109" spans="1:31" s="23" customFormat="1" ht="25.5">
      <c r="A109" s="61">
        <v>93</v>
      </c>
      <c r="B109" s="59" t="s">
        <v>407</v>
      </c>
      <c r="C109" s="50" t="s">
        <v>89</v>
      </c>
      <c r="D109" s="50" t="s">
        <v>3</v>
      </c>
      <c r="E109" s="50" t="s">
        <v>1</v>
      </c>
      <c r="F109" s="51"/>
      <c r="G109" s="51"/>
      <c r="H109" s="51"/>
      <c r="I109" s="51"/>
      <c r="J109" s="52">
        <v>0</v>
      </c>
      <c r="K109" s="53">
        <f>K110+K118+K123</f>
        <v>5740200</v>
      </c>
      <c r="L109" s="37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6">
        <v>0</v>
      </c>
      <c r="AD109" s="25">
        <v>0</v>
      </c>
      <c r="AE109" s="22"/>
    </row>
    <row r="110" spans="1:31" s="23" customFormat="1" ht="38.25" outlineLevel="1">
      <c r="A110" s="61">
        <v>94</v>
      </c>
      <c r="B110" s="59" t="s">
        <v>408</v>
      </c>
      <c r="C110" s="50" t="s">
        <v>90</v>
      </c>
      <c r="D110" s="50" t="s">
        <v>3</v>
      </c>
      <c r="E110" s="50" t="s">
        <v>1</v>
      </c>
      <c r="F110" s="51"/>
      <c r="G110" s="51"/>
      <c r="H110" s="51"/>
      <c r="I110" s="51"/>
      <c r="J110" s="52">
        <v>0</v>
      </c>
      <c r="K110" s="53">
        <f>K111</f>
        <v>5580200</v>
      </c>
      <c r="L110" s="37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6">
        <v>0</v>
      </c>
      <c r="AD110" s="25">
        <v>0</v>
      </c>
      <c r="AE110" s="22"/>
    </row>
    <row r="111" spans="1:31" ht="51" outlineLevel="2">
      <c r="A111" s="61">
        <v>95</v>
      </c>
      <c r="B111" s="54" t="s">
        <v>83</v>
      </c>
      <c r="C111" s="55" t="s">
        <v>90</v>
      </c>
      <c r="D111" s="55" t="s">
        <v>84</v>
      </c>
      <c r="E111" s="55" t="s">
        <v>1</v>
      </c>
      <c r="F111" s="56"/>
      <c r="G111" s="56"/>
      <c r="H111" s="56"/>
      <c r="I111" s="56"/>
      <c r="J111" s="57">
        <v>0</v>
      </c>
      <c r="K111" s="58">
        <f>K112</f>
        <v>5580200</v>
      </c>
      <c r="L111" s="38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5">
        <v>0</v>
      </c>
      <c r="AD111" s="4">
        <v>0</v>
      </c>
      <c r="AE111" s="1"/>
    </row>
    <row r="112" spans="1:31" ht="63.75" outlineLevel="3">
      <c r="A112" s="61">
        <v>96</v>
      </c>
      <c r="B112" s="54" t="s">
        <v>91</v>
      </c>
      <c r="C112" s="55" t="s">
        <v>90</v>
      </c>
      <c r="D112" s="55" t="s">
        <v>92</v>
      </c>
      <c r="E112" s="55" t="s">
        <v>1</v>
      </c>
      <c r="F112" s="56"/>
      <c r="G112" s="56"/>
      <c r="H112" s="56"/>
      <c r="I112" s="56"/>
      <c r="J112" s="57">
        <v>0</v>
      </c>
      <c r="K112" s="58">
        <f>K113+K115</f>
        <v>5580200</v>
      </c>
      <c r="L112" s="38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5">
        <v>0</v>
      </c>
      <c r="AD112" s="4">
        <v>0</v>
      </c>
      <c r="AE112" s="1"/>
    </row>
    <row r="113" spans="1:31" ht="51" outlineLevel="4">
      <c r="A113" s="61">
        <v>97</v>
      </c>
      <c r="B113" s="54" t="s">
        <v>93</v>
      </c>
      <c r="C113" s="55" t="s">
        <v>90</v>
      </c>
      <c r="D113" s="55" t="s">
        <v>94</v>
      </c>
      <c r="E113" s="55" t="s">
        <v>1</v>
      </c>
      <c r="F113" s="56"/>
      <c r="G113" s="56"/>
      <c r="H113" s="56"/>
      <c r="I113" s="56"/>
      <c r="J113" s="57">
        <v>0</v>
      </c>
      <c r="K113" s="58">
        <f>K114</f>
        <v>632600</v>
      </c>
      <c r="L113" s="38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5">
        <v>0</v>
      </c>
      <c r="AD113" s="4">
        <v>0</v>
      </c>
      <c r="AE113" s="1"/>
    </row>
    <row r="114" spans="1:31" ht="25.5" outlineLevel="5">
      <c r="A114" s="61">
        <v>98</v>
      </c>
      <c r="B114" s="54" t="s">
        <v>18</v>
      </c>
      <c r="C114" s="55" t="s">
        <v>90</v>
      </c>
      <c r="D114" s="55" t="s">
        <v>94</v>
      </c>
      <c r="E114" s="55" t="s">
        <v>19</v>
      </c>
      <c r="F114" s="56"/>
      <c r="G114" s="56"/>
      <c r="H114" s="56"/>
      <c r="I114" s="56"/>
      <c r="J114" s="57">
        <v>0</v>
      </c>
      <c r="K114" s="58">
        <v>632600</v>
      </c>
      <c r="L114" s="38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5">
        <v>0</v>
      </c>
      <c r="AD114" s="4">
        <v>0</v>
      </c>
      <c r="AE114" s="1"/>
    </row>
    <row r="115" spans="1:31" ht="28.5" customHeight="1" outlineLevel="4">
      <c r="A115" s="61">
        <v>99</v>
      </c>
      <c r="B115" s="54" t="s">
        <v>95</v>
      </c>
      <c r="C115" s="55" t="s">
        <v>90</v>
      </c>
      <c r="D115" s="55" t="s">
        <v>96</v>
      </c>
      <c r="E115" s="55" t="s">
        <v>1</v>
      </c>
      <c r="F115" s="56"/>
      <c r="G115" s="56"/>
      <c r="H115" s="56"/>
      <c r="I115" s="56"/>
      <c r="J115" s="57">
        <v>0</v>
      </c>
      <c r="K115" s="58">
        <f>K116+K117</f>
        <v>4947600</v>
      </c>
      <c r="L115" s="38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5">
        <v>0</v>
      </c>
      <c r="AD115" s="4">
        <v>0</v>
      </c>
      <c r="AE115" s="1"/>
    </row>
    <row r="116" spans="1:31" ht="25.5" outlineLevel="5">
      <c r="A116" s="61">
        <v>100</v>
      </c>
      <c r="B116" s="54" t="s">
        <v>97</v>
      </c>
      <c r="C116" s="55" t="s">
        <v>90</v>
      </c>
      <c r="D116" s="55" t="s">
        <v>96</v>
      </c>
      <c r="E116" s="55" t="s">
        <v>98</v>
      </c>
      <c r="F116" s="56"/>
      <c r="G116" s="56"/>
      <c r="H116" s="56"/>
      <c r="I116" s="56"/>
      <c r="J116" s="57">
        <v>0</v>
      </c>
      <c r="K116" s="58">
        <f>4276262-270000</f>
        <v>4006262</v>
      </c>
      <c r="L116" s="38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5">
        <v>0</v>
      </c>
      <c r="AD116" s="4">
        <v>0</v>
      </c>
      <c r="AE116" s="1"/>
    </row>
    <row r="117" spans="1:31" ht="25.5" outlineLevel="5">
      <c r="A117" s="61">
        <v>101</v>
      </c>
      <c r="B117" s="54" t="s">
        <v>18</v>
      </c>
      <c r="C117" s="55" t="s">
        <v>90</v>
      </c>
      <c r="D117" s="55" t="s">
        <v>96</v>
      </c>
      <c r="E117" s="55" t="s">
        <v>19</v>
      </c>
      <c r="F117" s="56"/>
      <c r="G117" s="56"/>
      <c r="H117" s="56"/>
      <c r="I117" s="56"/>
      <c r="J117" s="57">
        <v>0</v>
      </c>
      <c r="K117" s="58">
        <v>941338</v>
      </c>
      <c r="L117" s="38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5">
        <v>0</v>
      </c>
      <c r="AD117" s="4">
        <v>0</v>
      </c>
      <c r="AE117" s="1"/>
    </row>
    <row r="118" spans="1:31" s="23" customFormat="1" ht="14.25" outlineLevel="1">
      <c r="A118" s="61">
        <v>102</v>
      </c>
      <c r="B118" s="59" t="s">
        <v>409</v>
      </c>
      <c r="C118" s="50" t="s">
        <v>99</v>
      </c>
      <c r="D118" s="50" t="s">
        <v>3</v>
      </c>
      <c r="E118" s="50" t="s">
        <v>1</v>
      </c>
      <c r="F118" s="51"/>
      <c r="G118" s="51"/>
      <c r="H118" s="51"/>
      <c r="I118" s="51"/>
      <c r="J118" s="52">
        <v>0</v>
      </c>
      <c r="K118" s="53">
        <f>K119</f>
        <v>100000</v>
      </c>
      <c r="L118" s="37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6">
        <v>0</v>
      </c>
      <c r="AD118" s="25">
        <v>0</v>
      </c>
      <c r="AE118" s="22"/>
    </row>
    <row r="119" spans="1:31" ht="51" outlineLevel="2">
      <c r="A119" s="61">
        <v>103</v>
      </c>
      <c r="B119" s="54" t="s">
        <v>83</v>
      </c>
      <c r="C119" s="55" t="s">
        <v>99</v>
      </c>
      <c r="D119" s="55" t="s">
        <v>84</v>
      </c>
      <c r="E119" s="55" t="s">
        <v>1</v>
      </c>
      <c r="F119" s="56"/>
      <c r="G119" s="56"/>
      <c r="H119" s="56"/>
      <c r="I119" s="56"/>
      <c r="J119" s="57">
        <v>0</v>
      </c>
      <c r="K119" s="58">
        <f>K120</f>
        <v>100000</v>
      </c>
      <c r="L119" s="38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5">
        <v>0</v>
      </c>
      <c r="AD119" s="4">
        <v>0</v>
      </c>
      <c r="AE119" s="1"/>
    </row>
    <row r="120" spans="1:31" ht="38.25" outlineLevel="3">
      <c r="A120" s="61">
        <v>104</v>
      </c>
      <c r="B120" s="54" t="s">
        <v>100</v>
      </c>
      <c r="C120" s="55" t="s">
        <v>99</v>
      </c>
      <c r="D120" s="55" t="s">
        <v>101</v>
      </c>
      <c r="E120" s="55" t="s">
        <v>1</v>
      </c>
      <c r="F120" s="56"/>
      <c r="G120" s="56"/>
      <c r="H120" s="56"/>
      <c r="I120" s="56"/>
      <c r="J120" s="57">
        <v>0</v>
      </c>
      <c r="K120" s="58">
        <f>K121</f>
        <v>100000</v>
      </c>
      <c r="L120" s="38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5">
        <v>0</v>
      </c>
      <c r="AD120" s="4">
        <v>0</v>
      </c>
      <c r="AE120" s="1"/>
    </row>
    <row r="121" spans="1:31" ht="18.75" customHeight="1" outlineLevel="4">
      <c r="A121" s="61">
        <v>105</v>
      </c>
      <c r="B121" s="54" t="s">
        <v>102</v>
      </c>
      <c r="C121" s="55" t="s">
        <v>99</v>
      </c>
      <c r="D121" s="55" t="s">
        <v>103</v>
      </c>
      <c r="E121" s="55" t="s">
        <v>1</v>
      </c>
      <c r="F121" s="56"/>
      <c r="G121" s="56"/>
      <c r="H121" s="56"/>
      <c r="I121" s="56"/>
      <c r="J121" s="57">
        <v>0</v>
      </c>
      <c r="K121" s="58">
        <f>K122</f>
        <v>100000</v>
      </c>
      <c r="L121" s="38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5">
        <v>0</v>
      </c>
      <c r="AD121" s="4">
        <v>0</v>
      </c>
      <c r="AE121" s="1"/>
    </row>
    <row r="122" spans="1:31" ht="25.5" outlineLevel="5">
      <c r="A122" s="61">
        <v>106</v>
      </c>
      <c r="B122" s="54" t="s">
        <v>18</v>
      </c>
      <c r="C122" s="55" t="s">
        <v>99</v>
      </c>
      <c r="D122" s="55" t="s">
        <v>103</v>
      </c>
      <c r="E122" s="55" t="s">
        <v>19</v>
      </c>
      <c r="F122" s="56"/>
      <c r="G122" s="56"/>
      <c r="H122" s="56"/>
      <c r="I122" s="56"/>
      <c r="J122" s="57">
        <v>0</v>
      </c>
      <c r="K122" s="58">
        <v>100000</v>
      </c>
      <c r="L122" s="38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5">
        <v>0</v>
      </c>
      <c r="AD122" s="4">
        <v>0</v>
      </c>
      <c r="AE122" s="1"/>
    </row>
    <row r="123" spans="1:31" s="23" customFormat="1" ht="25.5" outlineLevel="1">
      <c r="A123" s="61">
        <v>107</v>
      </c>
      <c r="B123" s="59" t="s">
        <v>410</v>
      </c>
      <c r="C123" s="50" t="s">
        <v>104</v>
      </c>
      <c r="D123" s="50" t="s">
        <v>3</v>
      </c>
      <c r="E123" s="50" t="s">
        <v>1</v>
      </c>
      <c r="F123" s="51"/>
      <c r="G123" s="51"/>
      <c r="H123" s="51"/>
      <c r="I123" s="51"/>
      <c r="J123" s="52">
        <v>0</v>
      </c>
      <c r="K123" s="53">
        <f>K124+K128</f>
        <v>60000</v>
      </c>
      <c r="L123" s="37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26">
        <v>0</v>
      </c>
      <c r="AD123" s="25">
        <v>0</v>
      </c>
      <c r="AE123" s="22"/>
    </row>
    <row r="124" spans="1:31" ht="51" outlineLevel="2">
      <c r="A124" s="61">
        <v>108</v>
      </c>
      <c r="B124" s="54" t="s">
        <v>83</v>
      </c>
      <c r="C124" s="55" t="s">
        <v>104</v>
      </c>
      <c r="D124" s="55" t="s">
        <v>84</v>
      </c>
      <c r="E124" s="55" t="s">
        <v>1</v>
      </c>
      <c r="F124" s="56"/>
      <c r="G124" s="56"/>
      <c r="H124" s="56"/>
      <c r="I124" s="56"/>
      <c r="J124" s="57">
        <v>0</v>
      </c>
      <c r="K124" s="58">
        <f>K125</f>
        <v>20000</v>
      </c>
      <c r="L124" s="38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5">
        <v>0</v>
      </c>
      <c r="AD124" s="4">
        <v>0</v>
      </c>
      <c r="AE124" s="1"/>
    </row>
    <row r="125" spans="1:31" ht="25.5" outlineLevel="3">
      <c r="A125" s="61">
        <v>109</v>
      </c>
      <c r="B125" s="54" t="s">
        <v>105</v>
      </c>
      <c r="C125" s="55" t="s">
        <v>104</v>
      </c>
      <c r="D125" s="55" t="s">
        <v>106</v>
      </c>
      <c r="E125" s="55" t="s">
        <v>1</v>
      </c>
      <c r="F125" s="56"/>
      <c r="G125" s="56"/>
      <c r="H125" s="56"/>
      <c r="I125" s="56"/>
      <c r="J125" s="57">
        <v>0</v>
      </c>
      <c r="K125" s="58">
        <f>K126</f>
        <v>20000</v>
      </c>
      <c r="L125" s="38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5">
        <v>0</v>
      </c>
      <c r="AD125" s="4">
        <v>0</v>
      </c>
      <c r="AE125" s="1"/>
    </row>
    <row r="126" spans="1:31" ht="15" outlineLevel="4">
      <c r="A126" s="61">
        <v>110</v>
      </c>
      <c r="B126" s="54" t="s">
        <v>107</v>
      </c>
      <c r="C126" s="55" t="s">
        <v>104</v>
      </c>
      <c r="D126" s="55" t="s">
        <v>108</v>
      </c>
      <c r="E126" s="55" t="s">
        <v>1</v>
      </c>
      <c r="F126" s="56"/>
      <c r="G126" s="56"/>
      <c r="H126" s="56"/>
      <c r="I126" s="56"/>
      <c r="J126" s="57">
        <v>0</v>
      </c>
      <c r="K126" s="58">
        <f>K127</f>
        <v>20000</v>
      </c>
      <c r="L126" s="38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5">
        <v>0</v>
      </c>
      <c r="AD126" s="4">
        <v>0</v>
      </c>
      <c r="AE126" s="1"/>
    </row>
    <row r="127" spans="1:31" ht="25.5" outlineLevel="5">
      <c r="A127" s="61">
        <v>111</v>
      </c>
      <c r="B127" s="54" t="s">
        <v>18</v>
      </c>
      <c r="C127" s="55" t="s">
        <v>104</v>
      </c>
      <c r="D127" s="55" t="s">
        <v>108</v>
      </c>
      <c r="E127" s="55" t="s">
        <v>19</v>
      </c>
      <c r="F127" s="56"/>
      <c r="G127" s="56"/>
      <c r="H127" s="56"/>
      <c r="I127" s="56"/>
      <c r="J127" s="57">
        <v>0</v>
      </c>
      <c r="K127" s="58">
        <v>20000</v>
      </c>
      <c r="L127" s="38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5">
        <v>0</v>
      </c>
      <c r="AD127" s="4">
        <v>0</v>
      </c>
      <c r="AE127" s="1"/>
    </row>
    <row r="128" spans="1:31" ht="51" outlineLevel="2">
      <c r="A128" s="61">
        <v>112</v>
      </c>
      <c r="B128" s="54" t="s">
        <v>109</v>
      </c>
      <c r="C128" s="55" t="s">
        <v>104</v>
      </c>
      <c r="D128" s="55" t="s">
        <v>110</v>
      </c>
      <c r="E128" s="55" t="s">
        <v>1</v>
      </c>
      <c r="F128" s="56"/>
      <c r="G128" s="56"/>
      <c r="H128" s="56"/>
      <c r="I128" s="56"/>
      <c r="J128" s="57">
        <v>0</v>
      </c>
      <c r="K128" s="58">
        <f>K129+K132</f>
        <v>40000</v>
      </c>
      <c r="L128" s="38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5">
        <v>0</v>
      </c>
      <c r="AD128" s="4">
        <v>0</v>
      </c>
      <c r="AE128" s="1"/>
    </row>
    <row r="129" spans="1:31" ht="25.5" outlineLevel="3">
      <c r="A129" s="61">
        <v>113</v>
      </c>
      <c r="B129" s="54" t="s">
        <v>111</v>
      </c>
      <c r="C129" s="55" t="s">
        <v>104</v>
      </c>
      <c r="D129" s="55" t="s">
        <v>112</v>
      </c>
      <c r="E129" s="55" t="s">
        <v>1</v>
      </c>
      <c r="F129" s="56"/>
      <c r="G129" s="56"/>
      <c r="H129" s="56"/>
      <c r="I129" s="56"/>
      <c r="J129" s="57">
        <v>0</v>
      </c>
      <c r="K129" s="58">
        <f>K130</f>
        <v>30000</v>
      </c>
      <c r="L129" s="38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5">
        <v>0</v>
      </c>
      <c r="AD129" s="4">
        <v>0</v>
      </c>
      <c r="AE129" s="1"/>
    </row>
    <row r="130" spans="1:31" ht="30" customHeight="1" outlineLevel="4">
      <c r="A130" s="61">
        <v>114</v>
      </c>
      <c r="B130" s="54" t="s">
        <v>113</v>
      </c>
      <c r="C130" s="55" t="s">
        <v>104</v>
      </c>
      <c r="D130" s="55" t="s">
        <v>114</v>
      </c>
      <c r="E130" s="55" t="s">
        <v>1</v>
      </c>
      <c r="F130" s="56"/>
      <c r="G130" s="56"/>
      <c r="H130" s="56"/>
      <c r="I130" s="56"/>
      <c r="J130" s="57">
        <v>0</v>
      </c>
      <c r="K130" s="58">
        <f>K131</f>
        <v>30000</v>
      </c>
      <c r="L130" s="38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5">
        <v>0</v>
      </c>
      <c r="AD130" s="4">
        <v>0</v>
      </c>
      <c r="AE130" s="1"/>
    </row>
    <row r="131" spans="1:31" ht="25.5" outlineLevel="5">
      <c r="A131" s="61">
        <v>115</v>
      </c>
      <c r="B131" s="54" t="s">
        <v>18</v>
      </c>
      <c r="C131" s="55" t="s">
        <v>104</v>
      </c>
      <c r="D131" s="55" t="s">
        <v>114</v>
      </c>
      <c r="E131" s="55" t="s">
        <v>19</v>
      </c>
      <c r="F131" s="56"/>
      <c r="G131" s="56"/>
      <c r="H131" s="56"/>
      <c r="I131" s="56"/>
      <c r="J131" s="57">
        <v>0</v>
      </c>
      <c r="K131" s="58">
        <v>30000</v>
      </c>
      <c r="L131" s="38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5">
        <v>0</v>
      </c>
      <c r="AD131" s="4">
        <v>0</v>
      </c>
      <c r="AE131" s="1"/>
    </row>
    <row r="132" spans="1:31" ht="25.5" outlineLevel="3">
      <c r="A132" s="61">
        <v>116</v>
      </c>
      <c r="B132" s="54" t="s">
        <v>119</v>
      </c>
      <c r="C132" s="55" t="s">
        <v>104</v>
      </c>
      <c r="D132" s="55" t="s">
        <v>120</v>
      </c>
      <c r="E132" s="55" t="s">
        <v>1</v>
      </c>
      <c r="F132" s="56"/>
      <c r="G132" s="56"/>
      <c r="H132" s="56"/>
      <c r="I132" s="56"/>
      <c r="J132" s="57">
        <v>0</v>
      </c>
      <c r="K132" s="58">
        <f>K133</f>
        <v>10000</v>
      </c>
      <c r="L132" s="38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5">
        <v>0</v>
      </c>
      <c r="AD132" s="4">
        <v>0</v>
      </c>
      <c r="AE132" s="1"/>
    </row>
    <row r="133" spans="1:31" ht="25.5" outlineLevel="4">
      <c r="A133" s="61">
        <v>117</v>
      </c>
      <c r="B133" s="54" t="s">
        <v>121</v>
      </c>
      <c r="C133" s="55" t="s">
        <v>104</v>
      </c>
      <c r="D133" s="55" t="s">
        <v>122</v>
      </c>
      <c r="E133" s="55" t="s">
        <v>1</v>
      </c>
      <c r="F133" s="56"/>
      <c r="G133" s="56"/>
      <c r="H133" s="56"/>
      <c r="I133" s="56"/>
      <c r="J133" s="57">
        <v>0</v>
      </c>
      <c r="K133" s="58">
        <f>K134</f>
        <v>10000</v>
      </c>
      <c r="L133" s="38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5">
        <v>0</v>
      </c>
      <c r="AD133" s="4">
        <v>0</v>
      </c>
      <c r="AE133" s="1"/>
    </row>
    <row r="134" spans="1:31" ht="25.5" outlineLevel="5">
      <c r="A134" s="61">
        <v>118</v>
      </c>
      <c r="B134" s="54" t="s">
        <v>18</v>
      </c>
      <c r="C134" s="55" t="s">
        <v>104</v>
      </c>
      <c r="D134" s="55" t="s">
        <v>122</v>
      </c>
      <c r="E134" s="55" t="s">
        <v>19</v>
      </c>
      <c r="F134" s="56"/>
      <c r="G134" s="56"/>
      <c r="H134" s="56"/>
      <c r="I134" s="56"/>
      <c r="J134" s="57">
        <v>0</v>
      </c>
      <c r="K134" s="58">
        <v>10000</v>
      </c>
      <c r="L134" s="38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5">
        <v>0</v>
      </c>
      <c r="AD134" s="4">
        <v>0</v>
      </c>
      <c r="AE134" s="1"/>
    </row>
    <row r="135" spans="1:31" s="23" customFormat="1" ht="14.25">
      <c r="A135" s="61">
        <v>119</v>
      </c>
      <c r="B135" s="59" t="s">
        <v>411</v>
      </c>
      <c r="C135" s="50" t="s">
        <v>123</v>
      </c>
      <c r="D135" s="50" t="s">
        <v>3</v>
      </c>
      <c r="E135" s="50" t="s">
        <v>1</v>
      </c>
      <c r="F135" s="51"/>
      <c r="G135" s="51"/>
      <c r="H135" s="51"/>
      <c r="I135" s="51"/>
      <c r="J135" s="52">
        <v>0</v>
      </c>
      <c r="K135" s="53">
        <f>K136+K141+K150+K163+K170</f>
        <v>81675107.32000001</v>
      </c>
      <c r="L135" s="37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6">
        <v>0</v>
      </c>
      <c r="AD135" s="25">
        <v>0</v>
      </c>
      <c r="AE135" s="22"/>
    </row>
    <row r="136" spans="1:31" s="23" customFormat="1" ht="14.25" outlineLevel="1">
      <c r="A136" s="61">
        <v>120</v>
      </c>
      <c r="B136" s="59" t="s">
        <v>412</v>
      </c>
      <c r="C136" s="50" t="s">
        <v>124</v>
      </c>
      <c r="D136" s="50" t="s">
        <v>3</v>
      </c>
      <c r="E136" s="50" t="s">
        <v>1</v>
      </c>
      <c r="F136" s="51"/>
      <c r="G136" s="51"/>
      <c r="H136" s="51"/>
      <c r="I136" s="51"/>
      <c r="J136" s="52">
        <v>0</v>
      </c>
      <c r="K136" s="53">
        <f>K137</f>
        <v>210800</v>
      </c>
      <c r="L136" s="37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6">
        <v>0</v>
      </c>
      <c r="AD136" s="25">
        <v>0</v>
      </c>
      <c r="AE136" s="22"/>
    </row>
    <row r="137" spans="1:31" ht="53.25" customHeight="1" outlineLevel="2">
      <c r="A137" s="61">
        <v>121</v>
      </c>
      <c r="B137" s="54" t="s">
        <v>125</v>
      </c>
      <c r="C137" s="55" t="s">
        <v>124</v>
      </c>
      <c r="D137" s="55" t="s">
        <v>126</v>
      </c>
      <c r="E137" s="55" t="s">
        <v>1</v>
      </c>
      <c r="F137" s="56"/>
      <c r="G137" s="56"/>
      <c r="H137" s="56"/>
      <c r="I137" s="56"/>
      <c r="J137" s="57">
        <v>0</v>
      </c>
      <c r="K137" s="58">
        <f>K138</f>
        <v>210800</v>
      </c>
      <c r="L137" s="38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5">
        <v>0</v>
      </c>
      <c r="AD137" s="4">
        <v>0</v>
      </c>
      <c r="AE137" s="1"/>
    </row>
    <row r="138" spans="1:31" ht="38.25" outlineLevel="3">
      <c r="A138" s="61">
        <v>122</v>
      </c>
      <c r="B138" s="54" t="s">
        <v>127</v>
      </c>
      <c r="C138" s="55" t="s">
        <v>124</v>
      </c>
      <c r="D138" s="55" t="s">
        <v>128</v>
      </c>
      <c r="E138" s="55" t="s">
        <v>1</v>
      </c>
      <c r="F138" s="56"/>
      <c r="G138" s="56"/>
      <c r="H138" s="56"/>
      <c r="I138" s="56"/>
      <c r="J138" s="57">
        <v>0</v>
      </c>
      <c r="K138" s="58">
        <f>K139</f>
        <v>210800</v>
      </c>
      <c r="L138" s="38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5">
        <v>0</v>
      </c>
      <c r="AD138" s="4">
        <v>0</v>
      </c>
      <c r="AE138" s="1"/>
    </row>
    <row r="139" spans="1:31" ht="51" outlineLevel="4">
      <c r="A139" s="61">
        <v>123</v>
      </c>
      <c r="B139" s="54" t="s">
        <v>129</v>
      </c>
      <c r="C139" s="55" t="s">
        <v>124</v>
      </c>
      <c r="D139" s="55" t="s">
        <v>130</v>
      </c>
      <c r="E139" s="55" t="s">
        <v>1</v>
      </c>
      <c r="F139" s="56"/>
      <c r="G139" s="56"/>
      <c r="H139" s="56"/>
      <c r="I139" s="56"/>
      <c r="J139" s="57">
        <v>0</v>
      </c>
      <c r="K139" s="58">
        <f>K140</f>
        <v>210800</v>
      </c>
      <c r="L139" s="38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5">
        <v>0</v>
      </c>
      <c r="AD139" s="4">
        <v>0</v>
      </c>
      <c r="AE139" s="1"/>
    </row>
    <row r="140" spans="1:31" ht="25.5" outlineLevel="5">
      <c r="A140" s="61">
        <v>124</v>
      </c>
      <c r="B140" s="54" t="s">
        <v>18</v>
      </c>
      <c r="C140" s="55" t="s">
        <v>124</v>
      </c>
      <c r="D140" s="55" t="s">
        <v>130</v>
      </c>
      <c r="E140" s="55" t="s">
        <v>19</v>
      </c>
      <c r="F140" s="56"/>
      <c r="G140" s="56"/>
      <c r="H140" s="56"/>
      <c r="I140" s="56"/>
      <c r="J140" s="57">
        <v>0</v>
      </c>
      <c r="K140" s="58">
        <v>210800</v>
      </c>
      <c r="L140" s="38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5">
        <v>0</v>
      </c>
      <c r="AD140" s="4">
        <v>0</v>
      </c>
      <c r="AE140" s="1"/>
    </row>
    <row r="141" spans="1:31" s="23" customFormat="1" ht="14.25" outlineLevel="1">
      <c r="A141" s="61">
        <v>125</v>
      </c>
      <c r="B141" s="59" t="s">
        <v>413</v>
      </c>
      <c r="C141" s="50" t="s">
        <v>131</v>
      </c>
      <c r="D141" s="50" t="s">
        <v>3</v>
      </c>
      <c r="E141" s="50" t="s">
        <v>1</v>
      </c>
      <c r="F141" s="51"/>
      <c r="G141" s="51"/>
      <c r="H141" s="51"/>
      <c r="I141" s="51"/>
      <c r="J141" s="52">
        <v>0</v>
      </c>
      <c r="K141" s="53">
        <f>K142</f>
        <v>16400800</v>
      </c>
      <c r="L141" s="37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6">
        <v>0</v>
      </c>
      <c r="AD141" s="25">
        <v>0</v>
      </c>
      <c r="AE141" s="22"/>
    </row>
    <row r="142" spans="1:31" ht="41.25" customHeight="1" outlineLevel="2">
      <c r="A142" s="61">
        <v>126</v>
      </c>
      <c r="B142" s="54" t="s">
        <v>132</v>
      </c>
      <c r="C142" s="55" t="s">
        <v>131</v>
      </c>
      <c r="D142" s="55" t="s">
        <v>133</v>
      </c>
      <c r="E142" s="55" t="s">
        <v>1</v>
      </c>
      <c r="F142" s="56"/>
      <c r="G142" s="56"/>
      <c r="H142" s="56"/>
      <c r="I142" s="56"/>
      <c r="J142" s="57">
        <v>0</v>
      </c>
      <c r="K142" s="58">
        <f>K143</f>
        <v>16400800</v>
      </c>
      <c r="L142" s="38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5">
        <v>0</v>
      </c>
      <c r="AD142" s="4">
        <v>0</v>
      </c>
      <c r="AE142" s="1"/>
    </row>
    <row r="143" spans="1:31" ht="38.25" outlineLevel="3">
      <c r="A143" s="61">
        <v>127</v>
      </c>
      <c r="B143" s="54" t="s">
        <v>134</v>
      </c>
      <c r="C143" s="55" t="s">
        <v>131</v>
      </c>
      <c r="D143" s="55" t="s">
        <v>135</v>
      </c>
      <c r="E143" s="55" t="s">
        <v>1</v>
      </c>
      <c r="F143" s="56"/>
      <c r="G143" s="56"/>
      <c r="H143" s="56"/>
      <c r="I143" s="56"/>
      <c r="J143" s="57">
        <v>0</v>
      </c>
      <c r="K143" s="58">
        <f>K144+K146+K148</f>
        <v>16400800</v>
      </c>
      <c r="L143" s="38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5">
        <v>0</v>
      </c>
      <c r="AD143" s="4">
        <v>0</v>
      </c>
      <c r="AE143" s="1"/>
    </row>
    <row r="144" spans="1:31" ht="25.5" outlineLevel="4">
      <c r="A144" s="61">
        <v>128</v>
      </c>
      <c r="B144" s="54" t="s">
        <v>136</v>
      </c>
      <c r="C144" s="55" t="s">
        <v>131</v>
      </c>
      <c r="D144" s="55" t="s">
        <v>137</v>
      </c>
      <c r="E144" s="55" t="s">
        <v>1</v>
      </c>
      <c r="F144" s="56"/>
      <c r="G144" s="56"/>
      <c r="H144" s="56"/>
      <c r="I144" s="56"/>
      <c r="J144" s="57">
        <v>0</v>
      </c>
      <c r="K144" s="58">
        <f>K145</f>
        <v>15900800</v>
      </c>
      <c r="L144" s="38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5">
        <v>0</v>
      </c>
      <c r="AD144" s="4">
        <v>0</v>
      </c>
      <c r="AE144" s="1"/>
    </row>
    <row r="145" spans="1:31" ht="51" outlineLevel="5">
      <c r="A145" s="61">
        <v>129</v>
      </c>
      <c r="B145" s="54" t="s">
        <v>138</v>
      </c>
      <c r="C145" s="55" t="s">
        <v>131</v>
      </c>
      <c r="D145" s="55" t="s">
        <v>137</v>
      </c>
      <c r="E145" s="55" t="s">
        <v>139</v>
      </c>
      <c r="F145" s="56"/>
      <c r="G145" s="56"/>
      <c r="H145" s="56"/>
      <c r="I145" s="56"/>
      <c r="J145" s="57">
        <v>0</v>
      </c>
      <c r="K145" s="58">
        <v>15900800</v>
      </c>
      <c r="L145" s="38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5">
        <v>0</v>
      </c>
      <c r="AD145" s="4">
        <v>0</v>
      </c>
      <c r="AE145" s="1"/>
    </row>
    <row r="146" spans="1:31" ht="25.5" outlineLevel="4">
      <c r="A146" s="61">
        <v>130</v>
      </c>
      <c r="B146" s="54" t="s">
        <v>140</v>
      </c>
      <c r="C146" s="55" t="s">
        <v>131</v>
      </c>
      <c r="D146" s="55" t="s">
        <v>141</v>
      </c>
      <c r="E146" s="55" t="s">
        <v>1</v>
      </c>
      <c r="F146" s="56"/>
      <c r="G146" s="56"/>
      <c r="H146" s="56"/>
      <c r="I146" s="56"/>
      <c r="J146" s="57">
        <v>0</v>
      </c>
      <c r="K146" s="58">
        <f>K147</f>
        <v>150000</v>
      </c>
      <c r="L146" s="38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5">
        <v>0</v>
      </c>
      <c r="AD146" s="4">
        <v>0</v>
      </c>
      <c r="AE146" s="1"/>
    </row>
    <row r="147" spans="1:31" ht="51" outlineLevel="5">
      <c r="A147" s="61">
        <v>131</v>
      </c>
      <c r="B147" s="54" t="s">
        <v>138</v>
      </c>
      <c r="C147" s="55" t="s">
        <v>131</v>
      </c>
      <c r="D147" s="55" t="s">
        <v>141</v>
      </c>
      <c r="E147" s="55" t="s">
        <v>139</v>
      </c>
      <c r="F147" s="56"/>
      <c r="G147" s="56"/>
      <c r="H147" s="56"/>
      <c r="I147" s="56"/>
      <c r="J147" s="57">
        <v>0</v>
      </c>
      <c r="K147" s="58">
        <v>150000</v>
      </c>
      <c r="L147" s="38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5">
        <v>0</v>
      </c>
      <c r="AD147" s="4">
        <v>0</v>
      </c>
      <c r="AE147" s="1"/>
    </row>
    <row r="148" spans="1:31" ht="15" outlineLevel="4">
      <c r="A148" s="61">
        <v>132</v>
      </c>
      <c r="B148" s="54" t="s">
        <v>142</v>
      </c>
      <c r="C148" s="55" t="s">
        <v>131</v>
      </c>
      <c r="D148" s="55" t="s">
        <v>143</v>
      </c>
      <c r="E148" s="55" t="s">
        <v>1</v>
      </c>
      <c r="F148" s="56"/>
      <c r="G148" s="56"/>
      <c r="H148" s="56"/>
      <c r="I148" s="56"/>
      <c r="J148" s="57">
        <v>0</v>
      </c>
      <c r="K148" s="58">
        <f>K149</f>
        <v>350000</v>
      </c>
      <c r="L148" s="38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5">
        <v>0</v>
      </c>
      <c r="AD148" s="4">
        <v>0</v>
      </c>
      <c r="AE148" s="1"/>
    </row>
    <row r="149" spans="1:31" ht="51" outlineLevel="5">
      <c r="A149" s="61">
        <v>133</v>
      </c>
      <c r="B149" s="54" t="s">
        <v>138</v>
      </c>
      <c r="C149" s="55" t="s">
        <v>131</v>
      </c>
      <c r="D149" s="55" t="s">
        <v>143</v>
      </c>
      <c r="E149" s="55" t="s">
        <v>139</v>
      </c>
      <c r="F149" s="56"/>
      <c r="G149" s="56"/>
      <c r="H149" s="56"/>
      <c r="I149" s="56"/>
      <c r="J149" s="57">
        <v>0</v>
      </c>
      <c r="K149" s="58">
        <v>350000</v>
      </c>
      <c r="L149" s="38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5">
        <v>0</v>
      </c>
      <c r="AD149" s="4">
        <v>0</v>
      </c>
      <c r="AE149" s="1"/>
    </row>
    <row r="150" spans="1:31" s="23" customFormat="1" ht="14.25" outlineLevel="1">
      <c r="A150" s="61">
        <v>134</v>
      </c>
      <c r="B150" s="59" t="s">
        <v>414</v>
      </c>
      <c r="C150" s="50" t="s">
        <v>144</v>
      </c>
      <c r="D150" s="50" t="s">
        <v>3</v>
      </c>
      <c r="E150" s="50" t="s">
        <v>1</v>
      </c>
      <c r="F150" s="51"/>
      <c r="G150" s="51"/>
      <c r="H150" s="51"/>
      <c r="I150" s="51"/>
      <c r="J150" s="52">
        <v>0</v>
      </c>
      <c r="K150" s="53">
        <f>K151</f>
        <v>54190205.65</v>
      </c>
      <c r="L150" s="37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6">
        <v>0</v>
      </c>
      <c r="AD150" s="25">
        <v>0</v>
      </c>
      <c r="AE150" s="22"/>
    </row>
    <row r="151" spans="1:31" ht="42" customHeight="1" outlineLevel="2">
      <c r="A151" s="61">
        <v>135</v>
      </c>
      <c r="B151" s="54" t="s">
        <v>132</v>
      </c>
      <c r="C151" s="55" t="s">
        <v>144</v>
      </c>
      <c r="D151" s="55" t="s">
        <v>133</v>
      </c>
      <c r="E151" s="55" t="s">
        <v>1</v>
      </c>
      <c r="F151" s="56"/>
      <c r="G151" s="56"/>
      <c r="H151" s="56"/>
      <c r="I151" s="56"/>
      <c r="J151" s="57">
        <v>0</v>
      </c>
      <c r="K151" s="58">
        <f>K152</f>
        <v>54190205.65</v>
      </c>
      <c r="L151" s="38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5">
        <v>0</v>
      </c>
      <c r="AD151" s="4">
        <v>0</v>
      </c>
      <c r="AE151" s="1"/>
    </row>
    <row r="152" spans="1:31" ht="38.25" outlineLevel="3">
      <c r="A152" s="61">
        <v>136</v>
      </c>
      <c r="B152" s="54" t="s">
        <v>145</v>
      </c>
      <c r="C152" s="55" t="s">
        <v>144</v>
      </c>
      <c r="D152" s="55" t="s">
        <v>146</v>
      </c>
      <c r="E152" s="55" t="s">
        <v>1</v>
      </c>
      <c r="F152" s="56"/>
      <c r="G152" s="56"/>
      <c r="H152" s="56"/>
      <c r="I152" s="56"/>
      <c r="J152" s="57">
        <v>0</v>
      </c>
      <c r="K152" s="58">
        <f>K153+K157+K161+K159+K155</f>
        <v>54190205.65</v>
      </c>
      <c r="L152" s="38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5">
        <v>0</v>
      </c>
      <c r="AD152" s="4">
        <v>0</v>
      </c>
      <c r="AE152" s="1"/>
    </row>
    <row r="153" spans="1:31" ht="25.5" outlineLevel="4">
      <c r="A153" s="61">
        <v>137</v>
      </c>
      <c r="B153" s="54" t="s">
        <v>147</v>
      </c>
      <c r="C153" s="55" t="s">
        <v>144</v>
      </c>
      <c r="D153" s="55" t="s">
        <v>148</v>
      </c>
      <c r="E153" s="55" t="s">
        <v>1</v>
      </c>
      <c r="F153" s="56"/>
      <c r="G153" s="56"/>
      <c r="H153" s="56"/>
      <c r="I153" s="56"/>
      <c r="J153" s="57">
        <v>0</v>
      </c>
      <c r="K153" s="58">
        <f>K154</f>
        <v>9187120</v>
      </c>
      <c r="L153" s="38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5">
        <v>0</v>
      </c>
      <c r="AD153" s="4">
        <v>0</v>
      </c>
      <c r="AE153" s="1"/>
    </row>
    <row r="154" spans="1:31" ht="25.5" outlineLevel="5">
      <c r="A154" s="61">
        <v>138</v>
      </c>
      <c r="B154" s="54" t="s">
        <v>18</v>
      </c>
      <c r="C154" s="55" t="s">
        <v>144</v>
      </c>
      <c r="D154" s="55" t="s">
        <v>148</v>
      </c>
      <c r="E154" s="55" t="s">
        <v>19</v>
      </c>
      <c r="F154" s="56"/>
      <c r="G154" s="56"/>
      <c r="H154" s="56"/>
      <c r="I154" s="56"/>
      <c r="J154" s="57">
        <v>0</v>
      </c>
      <c r="K154" s="58">
        <f>3832000+8534000+8734000-10281000-431880-1200000</f>
        <v>9187120</v>
      </c>
      <c r="L154" s="38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5">
        <v>0</v>
      </c>
      <c r="AD154" s="4">
        <v>0</v>
      </c>
      <c r="AE154" s="1"/>
    </row>
    <row r="155" spans="1:31" ht="25.5" outlineLevel="5">
      <c r="A155" s="61">
        <v>139</v>
      </c>
      <c r="B155" s="54" t="s">
        <v>522</v>
      </c>
      <c r="C155" s="55" t="s">
        <v>144</v>
      </c>
      <c r="D155" s="55">
        <v>36207446000</v>
      </c>
      <c r="E155" s="55" t="s">
        <v>1</v>
      </c>
      <c r="F155" s="56"/>
      <c r="G155" s="56"/>
      <c r="H155" s="56"/>
      <c r="I155" s="56"/>
      <c r="J155" s="57"/>
      <c r="K155" s="58">
        <f>K156</f>
        <v>29950500</v>
      </c>
      <c r="L155" s="38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5"/>
      <c r="AD155" s="4"/>
      <c r="AE155" s="1"/>
    </row>
    <row r="156" spans="1:31" ht="25.5" outlineLevel="5">
      <c r="A156" s="61">
        <v>140</v>
      </c>
      <c r="B156" s="54" t="s">
        <v>18</v>
      </c>
      <c r="C156" s="55" t="s">
        <v>144</v>
      </c>
      <c r="D156" s="55">
        <v>36207446000</v>
      </c>
      <c r="E156" s="55">
        <v>240</v>
      </c>
      <c r="F156" s="56"/>
      <c r="G156" s="56"/>
      <c r="H156" s="56"/>
      <c r="I156" s="56"/>
      <c r="J156" s="57"/>
      <c r="K156" s="58">
        <v>29950500</v>
      </c>
      <c r="L156" s="38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5"/>
      <c r="AD156" s="4"/>
      <c r="AE156" s="1"/>
    </row>
    <row r="157" spans="1:31" ht="25.5" outlineLevel="4">
      <c r="A157" s="61">
        <v>141</v>
      </c>
      <c r="B157" s="54" t="s">
        <v>149</v>
      </c>
      <c r="C157" s="55" t="s">
        <v>144</v>
      </c>
      <c r="D157" s="55" t="s">
        <v>150</v>
      </c>
      <c r="E157" s="55" t="s">
        <v>1</v>
      </c>
      <c r="F157" s="56"/>
      <c r="G157" s="56"/>
      <c r="H157" s="56"/>
      <c r="I157" s="56"/>
      <c r="J157" s="57">
        <v>0</v>
      </c>
      <c r="K157" s="58">
        <f>K158</f>
        <v>2000000</v>
      </c>
      <c r="L157" s="38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5">
        <v>0</v>
      </c>
      <c r="AD157" s="4">
        <v>0</v>
      </c>
      <c r="AE157" s="1"/>
    </row>
    <row r="158" spans="1:31" ht="25.5" outlineLevel="5">
      <c r="A158" s="61">
        <v>142</v>
      </c>
      <c r="B158" s="54" t="s">
        <v>18</v>
      </c>
      <c r="C158" s="55" t="s">
        <v>144</v>
      </c>
      <c r="D158" s="55" t="s">
        <v>150</v>
      </c>
      <c r="E158" s="32" t="s">
        <v>19</v>
      </c>
      <c r="F158" s="56"/>
      <c r="G158" s="56"/>
      <c r="H158" s="56"/>
      <c r="I158" s="56"/>
      <c r="J158" s="57">
        <v>0</v>
      </c>
      <c r="K158" s="58">
        <v>2000000</v>
      </c>
      <c r="L158" s="38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5">
        <v>0</v>
      </c>
      <c r="AD158" s="4">
        <v>0</v>
      </c>
      <c r="AE158" s="1"/>
    </row>
    <row r="159" spans="1:31" ht="38.25" outlineLevel="5">
      <c r="A159" s="61">
        <v>143</v>
      </c>
      <c r="B159" s="63" t="s">
        <v>456</v>
      </c>
      <c r="C159" s="64" t="s">
        <v>144</v>
      </c>
      <c r="D159" s="68" t="s">
        <v>457</v>
      </c>
      <c r="E159" s="55" t="s">
        <v>1</v>
      </c>
      <c r="F159" s="69" t="s">
        <v>1</v>
      </c>
      <c r="G159" s="64"/>
      <c r="H159" s="64"/>
      <c r="I159" s="64"/>
      <c r="J159" s="64"/>
      <c r="K159" s="58">
        <f>K160</f>
        <v>9442705.65</v>
      </c>
      <c r="L159" s="64"/>
      <c r="M159" s="65"/>
      <c r="N159" s="65">
        <f>N160</f>
        <v>12671000</v>
      </c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5"/>
      <c r="AD159" s="4"/>
      <c r="AE159" s="1"/>
    </row>
    <row r="160" spans="1:31" ht="25.5" outlineLevel="5">
      <c r="A160" s="61">
        <v>144</v>
      </c>
      <c r="B160" s="63" t="s">
        <v>458</v>
      </c>
      <c r="C160" s="64" t="s">
        <v>144</v>
      </c>
      <c r="D160" s="64" t="s">
        <v>457</v>
      </c>
      <c r="E160" s="32" t="s">
        <v>19</v>
      </c>
      <c r="F160" s="64" t="s">
        <v>19</v>
      </c>
      <c r="G160" s="64"/>
      <c r="H160" s="64"/>
      <c r="I160" s="64"/>
      <c r="J160" s="64"/>
      <c r="K160" s="58">
        <v>9442705.65</v>
      </c>
      <c r="L160" s="64"/>
      <c r="M160" s="65"/>
      <c r="N160" s="65">
        <f>13982000-1311000</f>
        <v>12671000</v>
      </c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5"/>
      <c r="AD160" s="4"/>
      <c r="AE160" s="1"/>
    </row>
    <row r="161" spans="1:31" ht="25.5" outlineLevel="4">
      <c r="A161" s="61">
        <v>145</v>
      </c>
      <c r="B161" s="54" t="s">
        <v>151</v>
      </c>
      <c r="C161" s="55" t="s">
        <v>144</v>
      </c>
      <c r="D161" s="55" t="s">
        <v>152</v>
      </c>
      <c r="E161" s="55" t="s">
        <v>1</v>
      </c>
      <c r="F161" s="56"/>
      <c r="G161" s="56"/>
      <c r="H161" s="56"/>
      <c r="I161" s="56"/>
      <c r="J161" s="57">
        <v>0</v>
      </c>
      <c r="K161" s="58">
        <f>K162</f>
        <v>3609880</v>
      </c>
      <c r="L161" s="38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5">
        <v>0</v>
      </c>
      <c r="AD161" s="4">
        <v>0</v>
      </c>
      <c r="AE161" s="1"/>
    </row>
    <row r="162" spans="1:31" ht="25.5" outlineLevel="5">
      <c r="A162" s="61">
        <v>146</v>
      </c>
      <c r="B162" s="54" t="s">
        <v>18</v>
      </c>
      <c r="C162" s="55" t="s">
        <v>144</v>
      </c>
      <c r="D162" s="55" t="s">
        <v>152</v>
      </c>
      <c r="E162" s="55" t="s">
        <v>19</v>
      </c>
      <c r="F162" s="56"/>
      <c r="G162" s="56"/>
      <c r="H162" s="56"/>
      <c r="I162" s="56"/>
      <c r="J162" s="57">
        <v>0</v>
      </c>
      <c r="K162" s="58">
        <f>4168000-990000+431880</f>
        <v>3609880</v>
      </c>
      <c r="L162" s="38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5">
        <v>0</v>
      </c>
      <c r="AD162" s="4">
        <v>0</v>
      </c>
      <c r="AE162" s="1"/>
    </row>
    <row r="163" spans="1:31" s="23" customFormat="1" ht="14.25" outlineLevel="1">
      <c r="A163" s="61">
        <v>147</v>
      </c>
      <c r="B163" s="59" t="s">
        <v>415</v>
      </c>
      <c r="C163" s="50" t="s">
        <v>153</v>
      </c>
      <c r="D163" s="50" t="s">
        <v>3</v>
      </c>
      <c r="E163" s="50" t="s">
        <v>1</v>
      </c>
      <c r="F163" s="51"/>
      <c r="G163" s="51"/>
      <c r="H163" s="51"/>
      <c r="I163" s="51"/>
      <c r="J163" s="52">
        <v>0</v>
      </c>
      <c r="K163" s="53">
        <f>K164</f>
        <v>145770</v>
      </c>
      <c r="L163" s="37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5">
        <v>0</v>
      </c>
      <c r="AB163" s="25">
        <v>0</v>
      </c>
      <c r="AC163" s="26">
        <v>0</v>
      </c>
      <c r="AD163" s="25">
        <v>0</v>
      </c>
      <c r="AE163" s="22"/>
    </row>
    <row r="164" spans="1:31" ht="42" customHeight="1" outlineLevel="2">
      <c r="A164" s="61">
        <v>148</v>
      </c>
      <c r="B164" s="54" t="s">
        <v>132</v>
      </c>
      <c r="C164" s="55" t="s">
        <v>153</v>
      </c>
      <c r="D164" s="55" t="s">
        <v>133</v>
      </c>
      <c r="E164" s="55" t="s">
        <v>1</v>
      </c>
      <c r="F164" s="56"/>
      <c r="G164" s="56"/>
      <c r="H164" s="56"/>
      <c r="I164" s="56"/>
      <c r="J164" s="57">
        <v>0</v>
      </c>
      <c r="K164" s="58">
        <f>K165</f>
        <v>145770</v>
      </c>
      <c r="L164" s="38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5">
        <v>0</v>
      </c>
      <c r="AD164" s="4">
        <v>0</v>
      </c>
      <c r="AE164" s="1"/>
    </row>
    <row r="165" spans="1:31" ht="25.5" outlineLevel="3">
      <c r="A165" s="61">
        <v>149</v>
      </c>
      <c r="B165" s="54" t="s">
        <v>154</v>
      </c>
      <c r="C165" s="55" t="s">
        <v>153</v>
      </c>
      <c r="D165" s="55" t="s">
        <v>155</v>
      </c>
      <c r="E165" s="55" t="s">
        <v>1</v>
      </c>
      <c r="F165" s="56"/>
      <c r="G165" s="56"/>
      <c r="H165" s="56"/>
      <c r="I165" s="56"/>
      <c r="J165" s="57">
        <v>0</v>
      </c>
      <c r="K165" s="58">
        <f>K166+K168</f>
        <v>145770</v>
      </c>
      <c r="L165" s="38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5">
        <v>0</v>
      </c>
      <c r="AD165" s="4">
        <v>0</v>
      </c>
      <c r="AE165" s="1"/>
    </row>
    <row r="166" spans="1:31" ht="25.5" outlineLevel="4">
      <c r="A166" s="61">
        <v>150</v>
      </c>
      <c r="B166" s="54" t="s">
        <v>156</v>
      </c>
      <c r="C166" s="55" t="s">
        <v>153</v>
      </c>
      <c r="D166" s="55" t="s">
        <v>157</v>
      </c>
      <c r="E166" s="55" t="s">
        <v>1</v>
      </c>
      <c r="F166" s="56"/>
      <c r="G166" s="56"/>
      <c r="H166" s="56"/>
      <c r="I166" s="56"/>
      <c r="J166" s="57">
        <v>0</v>
      </c>
      <c r="K166" s="58">
        <f>K167</f>
        <v>99000</v>
      </c>
      <c r="L166" s="38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5">
        <v>0</v>
      </c>
      <c r="AD166" s="4">
        <v>0</v>
      </c>
      <c r="AE166" s="1"/>
    </row>
    <row r="167" spans="1:31" ht="25.5" outlineLevel="5">
      <c r="A167" s="61">
        <v>151</v>
      </c>
      <c r="B167" s="54" t="s">
        <v>18</v>
      </c>
      <c r="C167" s="55" t="s">
        <v>153</v>
      </c>
      <c r="D167" s="55" t="s">
        <v>157</v>
      </c>
      <c r="E167" s="55" t="s">
        <v>19</v>
      </c>
      <c r="F167" s="56"/>
      <c r="G167" s="56"/>
      <c r="H167" s="56"/>
      <c r="I167" s="56"/>
      <c r="J167" s="57">
        <v>0</v>
      </c>
      <c r="K167" s="58">
        <v>99000</v>
      </c>
      <c r="L167" s="38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5">
        <v>0</v>
      </c>
      <c r="AD167" s="4">
        <v>0</v>
      </c>
      <c r="AE167" s="1"/>
    </row>
    <row r="168" spans="1:31" ht="25.5" outlineLevel="4">
      <c r="A168" s="61">
        <v>152</v>
      </c>
      <c r="B168" s="54" t="s">
        <v>158</v>
      </c>
      <c r="C168" s="55" t="s">
        <v>153</v>
      </c>
      <c r="D168" s="55" t="s">
        <v>159</v>
      </c>
      <c r="E168" s="55" t="s">
        <v>1</v>
      </c>
      <c r="F168" s="56"/>
      <c r="G168" s="56"/>
      <c r="H168" s="56"/>
      <c r="I168" s="56"/>
      <c r="J168" s="57">
        <v>0</v>
      </c>
      <c r="K168" s="58">
        <f>K169</f>
        <v>46770</v>
      </c>
      <c r="L168" s="38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5">
        <v>0</v>
      </c>
      <c r="AD168" s="4">
        <v>0</v>
      </c>
      <c r="AE168" s="1"/>
    </row>
    <row r="169" spans="1:31" ht="25.5" outlineLevel="5">
      <c r="A169" s="61">
        <v>153</v>
      </c>
      <c r="B169" s="54" t="s">
        <v>18</v>
      </c>
      <c r="C169" s="55" t="s">
        <v>153</v>
      </c>
      <c r="D169" s="55" t="s">
        <v>159</v>
      </c>
      <c r="E169" s="55" t="s">
        <v>19</v>
      </c>
      <c r="F169" s="56"/>
      <c r="G169" s="56"/>
      <c r="H169" s="56"/>
      <c r="I169" s="56"/>
      <c r="J169" s="57">
        <v>0</v>
      </c>
      <c r="K169" s="58">
        <f>35000+11770</f>
        <v>46770</v>
      </c>
      <c r="L169" s="38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5">
        <v>0</v>
      </c>
      <c r="AD169" s="4">
        <v>0</v>
      </c>
      <c r="AE169" s="1"/>
    </row>
    <row r="170" spans="1:31" s="23" customFormat="1" ht="14.25" outlineLevel="1">
      <c r="A170" s="61">
        <v>154</v>
      </c>
      <c r="B170" s="59" t="s">
        <v>416</v>
      </c>
      <c r="C170" s="50" t="s">
        <v>160</v>
      </c>
      <c r="D170" s="50" t="s">
        <v>3</v>
      </c>
      <c r="E170" s="50" t="s">
        <v>1</v>
      </c>
      <c r="F170" s="51"/>
      <c r="G170" s="51"/>
      <c r="H170" s="51"/>
      <c r="I170" s="51"/>
      <c r="J170" s="52">
        <v>0</v>
      </c>
      <c r="K170" s="53">
        <f>K171+K174+K192+K188</f>
        <v>10727531.67</v>
      </c>
      <c r="L170" s="37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6">
        <v>0</v>
      </c>
      <c r="AD170" s="25">
        <v>0</v>
      </c>
      <c r="AE170" s="22"/>
    </row>
    <row r="171" spans="1:31" ht="63.75" customHeight="1" outlineLevel="2">
      <c r="A171" s="61">
        <v>155</v>
      </c>
      <c r="B171" s="54" t="s">
        <v>161</v>
      </c>
      <c r="C171" s="55" t="s">
        <v>160</v>
      </c>
      <c r="D171" s="55" t="s">
        <v>162</v>
      </c>
      <c r="E171" s="55" t="s">
        <v>1</v>
      </c>
      <c r="F171" s="56"/>
      <c r="G171" s="56"/>
      <c r="H171" s="56"/>
      <c r="I171" s="56"/>
      <c r="J171" s="57">
        <v>0</v>
      </c>
      <c r="K171" s="58">
        <f>K172</f>
        <v>200000</v>
      </c>
      <c r="L171" s="38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5">
        <v>0</v>
      </c>
      <c r="AD171" s="4">
        <v>0</v>
      </c>
      <c r="AE171" s="1"/>
    </row>
    <row r="172" spans="1:31" ht="15" outlineLevel="2">
      <c r="A172" s="61">
        <v>156</v>
      </c>
      <c r="B172" s="54" t="s">
        <v>531</v>
      </c>
      <c r="C172" s="55" t="s">
        <v>160</v>
      </c>
      <c r="D172" s="82" t="s">
        <v>532</v>
      </c>
      <c r="E172" s="55" t="s">
        <v>1</v>
      </c>
      <c r="F172" s="56"/>
      <c r="G172" s="56"/>
      <c r="H172" s="56"/>
      <c r="I172" s="56"/>
      <c r="J172" s="57"/>
      <c r="K172" s="58">
        <f>K173</f>
        <v>200000</v>
      </c>
      <c r="L172" s="38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5"/>
      <c r="AD172" s="4"/>
      <c r="AE172" s="1"/>
    </row>
    <row r="173" spans="1:31" ht="25.5" outlineLevel="2">
      <c r="A173" s="61">
        <v>157</v>
      </c>
      <c r="B173" s="54" t="s">
        <v>18</v>
      </c>
      <c r="C173" s="55" t="s">
        <v>160</v>
      </c>
      <c r="D173" s="82" t="s">
        <v>532</v>
      </c>
      <c r="E173" s="55">
        <v>240</v>
      </c>
      <c r="F173" s="56"/>
      <c r="G173" s="56"/>
      <c r="H173" s="56"/>
      <c r="I173" s="56"/>
      <c r="J173" s="57"/>
      <c r="K173" s="58">
        <f>200000</f>
        <v>200000</v>
      </c>
      <c r="L173" s="38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5"/>
      <c r="AD173" s="4"/>
      <c r="AE173" s="1"/>
    </row>
    <row r="174" spans="1:31" ht="51" outlineLevel="2">
      <c r="A174" s="61">
        <v>158</v>
      </c>
      <c r="B174" s="54" t="s">
        <v>5</v>
      </c>
      <c r="C174" s="55" t="s">
        <v>160</v>
      </c>
      <c r="D174" s="55" t="s">
        <v>6</v>
      </c>
      <c r="E174" s="55" t="s">
        <v>1</v>
      </c>
      <c r="F174" s="56"/>
      <c r="G174" s="56"/>
      <c r="H174" s="56"/>
      <c r="I174" s="56"/>
      <c r="J174" s="57">
        <v>0</v>
      </c>
      <c r="K174" s="58">
        <f>K175</f>
        <v>1764788.67</v>
      </c>
      <c r="L174" s="38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5">
        <v>0</v>
      </c>
      <c r="AD174" s="4">
        <v>0</v>
      </c>
      <c r="AE174" s="1"/>
    </row>
    <row r="175" spans="1:31" ht="27.75" customHeight="1" outlineLevel="3">
      <c r="A175" s="61">
        <v>159</v>
      </c>
      <c r="B175" s="54" t="s">
        <v>163</v>
      </c>
      <c r="C175" s="55" t="s">
        <v>160</v>
      </c>
      <c r="D175" s="55" t="s">
        <v>164</v>
      </c>
      <c r="E175" s="55" t="s">
        <v>1</v>
      </c>
      <c r="F175" s="56"/>
      <c r="G175" s="56"/>
      <c r="H175" s="56"/>
      <c r="I175" s="56"/>
      <c r="J175" s="57">
        <v>0</v>
      </c>
      <c r="K175" s="58">
        <f>K180+K182+K184+K186+K176+K178</f>
        <v>1764788.67</v>
      </c>
      <c r="L175" s="38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5">
        <v>0</v>
      </c>
      <c r="AD175" s="4">
        <v>0</v>
      </c>
      <c r="AE175" s="1"/>
    </row>
    <row r="176" spans="1:31" ht="118.5" customHeight="1" outlineLevel="3">
      <c r="A176" s="61">
        <v>160</v>
      </c>
      <c r="B176" s="54" t="s">
        <v>524</v>
      </c>
      <c r="C176" s="55" t="s">
        <v>160</v>
      </c>
      <c r="D176" s="55" t="s">
        <v>523</v>
      </c>
      <c r="E176" s="55" t="s">
        <v>1</v>
      </c>
      <c r="F176" s="56"/>
      <c r="G176" s="56"/>
      <c r="H176" s="56"/>
      <c r="I176" s="56"/>
      <c r="J176" s="57"/>
      <c r="K176" s="58">
        <f>K177</f>
        <v>527324.94</v>
      </c>
      <c r="L176" s="38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5"/>
      <c r="AD176" s="4"/>
      <c r="AE176" s="1"/>
    </row>
    <row r="177" spans="1:31" ht="53.25" customHeight="1" outlineLevel="3">
      <c r="A177" s="61">
        <v>161</v>
      </c>
      <c r="B177" s="54" t="s">
        <v>138</v>
      </c>
      <c r="C177" s="55" t="s">
        <v>160</v>
      </c>
      <c r="D177" s="55" t="s">
        <v>523</v>
      </c>
      <c r="E177" s="55">
        <v>810</v>
      </c>
      <c r="F177" s="56"/>
      <c r="G177" s="56"/>
      <c r="H177" s="56"/>
      <c r="I177" s="56"/>
      <c r="J177" s="57"/>
      <c r="K177" s="58">
        <f>500958.74+26366.2</f>
        <v>527324.94</v>
      </c>
      <c r="L177" s="38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5"/>
      <c r="AD177" s="4"/>
      <c r="AE177" s="1"/>
    </row>
    <row r="178" spans="1:31" ht="64.5" customHeight="1" outlineLevel="3">
      <c r="A178" s="61">
        <v>162</v>
      </c>
      <c r="B178" s="54" t="s">
        <v>525</v>
      </c>
      <c r="C178" s="55" t="s">
        <v>160</v>
      </c>
      <c r="D178" s="55" t="s">
        <v>526</v>
      </c>
      <c r="E178" s="55" t="s">
        <v>1</v>
      </c>
      <c r="F178" s="56"/>
      <c r="G178" s="56"/>
      <c r="H178" s="56"/>
      <c r="I178" s="56"/>
      <c r="J178" s="57"/>
      <c r="K178" s="58">
        <f>K179</f>
        <v>263663.73</v>
      </c>
      <c r="L178" s="38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5"/>
      <c r="AD178" s="4"/>
      <c r="AE178" s="1"/>
    </row>
    <row r="179" spans="1:31" ht="53.25" customHeight="1" outlineLevel="3">
      <c r="A179" s="61">
        <v>163</v>
      </c>
      <c r="B179" s="54" t="s">
        <v>138</v>
      </c>
      <c r="C179" s="55" t="s">
        <v>160</v>
      </c>
      <c r="D179" s="55" t="s">
        <v>526</v>
      </c>
      <c r="E179" s="55">
        <v>810</v>
      </c>
      <c r="F179" s="56"/>
      <c r="G179" s="56"/>
      <c r="H179" s="56"/>
      <c r="I179" s="56"/>
      <c r="J179" s="57"/>
      <c r="K179" s="58">
        <f>250480.5+13183.23</f>
        <v>263663.73</v>
      </c>
      <c r="L179" s="38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5"/>
      <c r="AD179" s="4"/>
      <c r="AE179" s="1"/>
    </row>
    <row r="180" spans="1:31" ht="38.25" outlineLevel="4">
      <c r="A180" s="61">
        <v>164</v>
      </c>
      <c r="B180" s="54" t="s">
        <v>165</v>
      </c>
      <c r="C180" s="55" t="s">
        <v>160</v>
      </c>
      <c r="D180" s="55" t="s">
        <v>166</v>
      </c>
      <c r="E180" s="55" t="s">
        <v>1</v>
      </c>
      <c r="F180" s="56"/>
      <c r="G180" s="56"/>
      <c r="H180" s="56"/>
      <c r="I180" s="56"/>
      <c r="J180" s="57">
        <v>0</v>
      </c>
      <c r="K180" s="58">
        <f>K181</f>
        <v>85800</v>
      </c>
      <c r="L180" s="38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5">
        <v>0</v>
      </c>
      <c r="AD180" s="4">
        <v>0</v>
      </c>
      <c r="AE180" s="1"/>
    </row>
    <row r="181" spans="1:31" ht="15" outlineLevel="4">
      <c r="A181" s="61">
        <v>165</v>
      </c>
      <c r="B181" s="54" t="s">
        <v>20</v>
      </c>
      <c r="C181" s="55" t="s">
        <v>160</v>
      </c>
      <c r="D181" s="55" t="s">
        <v>166</v>
      </c>
      <c r="E181" s="55">
        <v>850</v>
      </c>
      <c r="F181" s="56"/>
      <c r="G181" s="56"/>
      <c r="H181" s="56"/>
      <c r="I181" s="56"/>
      <c r="J181" s="57"/>
      <c r="K181" s="58">
        <v>85800</v>
      </c>
      <c r="L181" s="38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5"/>
      <c r="AD181" s="4"/>
      <c r="AE181" s="1"/>
    </row>
    <row r="182" spans="1:31" ht="40.5" customHeight="1" outlineLevel="5">
      <c r="A182" s="61">
        <v>166</v>
      </c>
      <c r="B182" s="54" t="s">
        <v>497</v>
      </c>
      <c r="C182" s="55" t="s">
        <v>160</v>
      </c>
      <c r="D182" s="55">
        <v>3431245270</v>
      </c>
      <c r="E182" s="55" t="s">
        <v>1</v>
      </c>
      <c r="F182" s="56"/>
      <c r="G182" s="56"/>
      <c r="H182" s="56"/>
      <c r="I182" s="56"/>
      <c r="J182" s="57"/>
      <c r="K182" s="58">
        <f>K183</f>
        <v>588000</v>
      </c>
      <c r="L182" s="38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5"/>
      <c r="AD182" s="4"/>
      <c r="AE182" s="1"/>
    </row>
    <row r="183" spans="1:31" ht="40.5" customHeight="1" outlineLevel="5">
      <c r="A183" s="61">
        <v>167</v>
      </c>
      <c r="B183" s="54" t="s">
        <v>167</v>
      </c>
      <c r="C183" s="55" t="s">
        <v>160</v>
      </c>
      <c r="D183" s="55">
        <v>3431245270</v>
      </c>
      <c r="E183" s="55">
        <v>630</v>
      </c>
      <c r="F183" s="56"/>
      <c r="G183" s="56"/>
      <c r="H183" s="56"/>
      <c r="I183" s="56"/>
      <c r="J183" s="57"/>
      <c r="K183" s="58">
        <v>588000</v>
      </c>
      <c r="L183" s="38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5"/>
      <c r="AD183" s="4"/>
      <c r="AE183" s="1"/>
    </row>
    <row r="184" spans="1:31" ht="25.5" outlineLevel="4">
      <c r="A184" s="61">
        <v>168</v>
      </c>
      <c r="B184" s="54" t="s">
        <v>169</v>
      </c>
      <c r="C184" s="55" t="s">
        <v>160</v>
      </c>
      <c r="D184" s="55" t="s">
        <v>170</v>
      </c>
      <c r="E184" s="55" t="s">
        <v>1</v>
      </c>
      <c r="F184" s="56"/>
      <c r="G184" s="56"/>
      <c r="H184" s="56"/>
      <c r="I184" s="56"/>
      <c r="J184" s="57">
        <v>0</v>
      </c>
      <c r="K184" s="58">
        <f>K185</f>
        <v>0</v>
      </c>
      <c r="L184" s="38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5">
        <v>0</v>
      </c>
      <c r="AD184" s="4">
        <v>0</v>
      </c>
      <c r="AE184" s="1"/>
    </row>
    <row r="185" spans="1:31" ht="40.5" customHeight="1" outlineLevel="5">
      <c r="A185" s="61">
        <v>169</v>
      </c>
      <c r="B185" s="54" t="s">
        <v>167</v>
      </c>
      <c r="C185" s="55" t="s">
        <v>160</v>
      </c>
      <c r="D185" s="55" t="s">
        <v>170</v>
      </c>
      <c r="E185" s="55" t="s">
        <v>168</v>
      </c>
      <c r="F185" s="56"/>
      <c r="G185" s="56"/>
      <c r="H185" s="56"/>
      <c r="I185" s="56"/>
      <c r="J185" s="57">
        <v>0</v>
      </c>
      <c r="K185" s="58">
        <f>11500-11500</f>
        <v>0</v>
      </c>
      <c r="L185" s="38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5">
        <v>0</v>
      </c>
      <c r="AD185" s="4">
        <v>0</v>
      </c>
      <c r="AE185" s="1"/>
    </row>
    <row r="186" spans="1:31" ht="40.5" customHeight="1" outlineLevel="5">
      <c r="A186" s="61">
        <v>170</v>
      </c>
      <c r="B186" s="54" t="s">
        <v>498</v>
      </c>
      <c r="C186" s="55" t="s">
        <v>160</v>
      </c>
      <c r="D186" s="55" t="s">
        <v>499</v>
      </c>
      <c r="E186" s="55" t="s">
        <v>1</v>
      </c>
      <c r="F186" s="56"/>
      <c r="G186" s="56"/>
      <c r="H186" s="56"/>
      <c r="I186" s="56"/>
      <c r="J186" s="57"/>
      <c r="K186" s="58">
        <f>K187</f>
        <v>300000</v>
      </c>
      <c r="L186" s="38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5"/>
      <c r="AD186" s="4"/>
      <c r="AE186" s="1"/>
    </row>
    <row r="187" spans="1:31" ht="40.5" customHeight="1" outlineLevel="5">
      <c r="A187" s="61">
        <v>171</v>
      </c>
      <c r="B187" s="54" t="s">
        <v>167</v>
      </c>
      <c r="C187" s="55" t="s">
        <v>160</v>
      </c>
      <c r="D187" s="55" t="s">
        <v>499</v>
      </c>
      <c r="E187" s="55">
        <v>630</v>
      </c>
      <c r="F187" s="56"/>
      <c r="G187" s="56"/>
      <c r="H187" s="56"/>
      <c r="I187" s="56"/>
      <c r="J187" s="57"/>
      <c r="K187" s="58">
        <v>300000</v>
      </c>
      <c r="L187" s="38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5"/>
      <c r="AD187" s="4"/>
      <c r="AE187" s="1"/>
    </row>
    <row r="188" spans="1:31" ht="40.5" customHeight="1" outlineLevel="5">
      <c r="A188" s="61">
        <v>172</v>
      </c>
      <c r="B188" s="54" t="s">
        <v>132</v>
      </c>
      <c r="C188" s="55" t="s">
        <v>160</v>
      </c>
      <c r="D188" s="55" t="s">
        <v>133</v>
      </c>
      <c r="E188" s="55" t="s">
        <v>1</v>
      </c>
      <c r="F188" s="56"/>
      <c r="G188" s="56"/>
      <c r="H188" s="56"/>
      <c r="I188" s="56"/>
      <c r="J188" s="57">
        <v>0</v>
      </c>
      <c r="K188" s="58">
        <f>K189</f>
        <v>7962743</v>
      </c>
      <c r="L188" s="38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5"/>
      <c r="AD188" s="4"/>
      <c r="AE188" s="1"/>
    </row>
    <row r="189" spans="1:31" ht="40.5" customHeight="1" outlineLevel="5">
      <c r="A189" s="61">
        <v>173</v>
      </c>
      <c r="B189" s="54" t="s">
        <v>134</v>
      </c>
      <c r="C189" s="55" t="s">
        <v>160</v>
      </c>
      <c r="D189" s="55" t="s">
        <v>135</v>
      </c>
      <c r="E189" s="55" t="s">
        <v>1</v>
      </c>
      <c r="F189" s="56"/>
      <c r="G189" s="56"/>
      <c r="H189" s="56"/>
      <c r="I189" s="56"/>
      <c r="J189" s="57">
        <v>0</v>
      </c>
      <c r="K189" s="58">
        <f>K190</f>
        <v>7962743</v>
      </c>
      <c r="L189" s="38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5"/>
      <c r="AD189" s="4"/>
      <c r="AE189" s="1"/>
    </row>
    <row r="190" spans="1:31" ht="27" customHeight="1" outlineLevel="5">
      <c r="A190" s="61">
        <v>174</v>
      </c>
      <c r="B190" s="54" t="s">
        <v>454</v>
      </c>
      <c r="C190" s="55" t="s">
        <v>160</v>
      </c>
      <c r="D190" s="55">
        <v>3610515000</v>
      </c>
      <c r="E190" s="55" t="s">
        <v>1</v>
      </c>
      <c r="F190" s="56"/>
      <c r="G190" s="56"/>
      <c r="H190" s="56"/>
      <c r="I190" s="56"/>
      <c r="J190" s="57"/>
      <c r="K190" s="58">
        <f>K191</f>
        <v>7962743</v>
      </c>
      <c r="L190" s="38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5"/>
      <c r="AD190" s="4"/>
      <c r="AE190" s="1"/>
    </row>
    <row r="191" spans="1:31" ht="25.5" outlineLevel="5">
      <c r="A191" s="61">
        <v>175</v>
      </c>
      <c r="B191" s="54" t="s">
        <v>18</v>
      </c>
      <c r="C191" s="55" t="s">
        <v>160</v>
      </c>
      <c r="D191" s="55">
        <v>3610515000</v>
      </c>
      <c r="E191" s="55">
        <v>240</v>
      </c>
      <c r="F191" s="56"/>
      <c r="G191" s="56"/>
      <c r="H191" s="56"/>
      <c r="I191" s="56"/>
      <c r="J191" s="57"/>
      <c r="K191" s="58">
        <f>6589000+613000+700000+60743</f>
        <v>7962743</v>
      </c>
      <c r="L191" s="38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5"/>
      <c r="AD191" s="4"/>
      <c r="AE191" s="1"/>
    </row>
    <row r="192" spans="1:31" ht="51" outlineLevel="2">
      <c r="A192" s="61">
        <v>176</v>
      </c>
      <c r="B192" s="54" t="s">
        <v>73</v>
      </c>
      <c r="C192" s="55" t="s">
        <v>160</v>
      </c>
      <c r="D192" s="55" t="s">
        <v>74</v>
      </c>
      <c r="E192" s="55" t="s">
        <v>1</v>
      </c>
      <c r="F192" s="56"/>
      <c r="G192" s="56"/>
      <c r="H192" s="56"/>
      <c r="I192" s="56"/>
      <c r="J192" s="57">
        <v>0</v>
      </c>
      <c r="K192" s="58">
        <f>K193+K196</f>
        <v>800000</v>
      </c>
      <c r="L192" s="38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5">
        <v>0</v>
      </c>
      <c r="AD192" s="4">
        <v>0</v>
      </c>
      <c r="AE192" s="1"/>
    </row>
    <row r="193" spans="1:31" ht="51" outlineLevel="3">
      <c r="A193" s="61">
        <v>177</v>
      </c>
      <c r="B193" s="54" t="s">
        <v>171</v>
      </c>
      <c r="C193" s="55" t="s">
        <v>160</v>
      </c>
      <c r="D193" s="55" t="s">
        <v>172</v>
      </c>
      <c r="E193" s="55" t="s">
        <v>1</v>
      </c>
      <c r="F193" s="56"/>
      <c r="G193" s="56"/>
      <c r="H193" s="56"/>
      <c r="I193" s="56"/>
      <c r="J193" s="57">
        <v>0</v>
      </c>
      <c r="K193" s="58">
        <f>K194</f>
        <v>300000</v>
      </c>
      <c r="L193" s="38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5">
        <v>0</v>
      </c>
      <c r="AD193" s="4">
        <v>0</v>
      </c>
      <c r="AE193" s="1"/>
    </row>
    <row r="194" spans="1:31" ht="51" outlineLevel="4">
      <c r="A194" s="61">
        <v>178</v>
      </c>
      <c r="B194" s="54" t="s">
        <v>173</v>
      </c>
      <c r="C194" s="55" t="s">
        <v>160</v>
      </c>
      <c r="D194" s="55" t="s">
        <v>174</v>
      </c>
      <c r="E194" s="55" t="s">
        <v>1</v>
      </c>
      <c r="F194" s="56"/>
      <c r="G194" s="56"/>
      <c r="H194" s="56"/>
      <c r="I194" s="56"/>
      <c r="J194" s="57">
        <v>0</v>
      </c>
      <c r="K194" s="58">
        <f>K195</f>
        <v>300000</v>
      </c>
      <c r="L194" s="38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5">
        <v>0</v>
      </c>
      <c r="AD194" s="4">
        <v>0</v>
      </c>
      <c r="AE194" s="1"/>
    </row>
    <row r="195" spans="1:31" ht="25.5" outlineLevel="5">
      <c r="A195" s="61">
        <v>179</v>
      </c>
      <c r="B195" s="54" t="s">
        <v>18</v>
      </c>
      <c r="C195" s="55" t="s">
        <v>160</v>
      </c>
      <c r="D195" s="55" t="s">
        <v>174</v>
      </c>
      <c r="E195" s="55" t="s">
        <v>19</v>
      </c>
      <c r="F195" s="56"/>
      <c r="G195" s="56"/>
      <c r="H195" s="56"/>
      <c r="I195" s="56"/>
      <c r="J195" s="57">
        <v>0</v>
      </c>
      <c r="K195" s="58">
        <v>300000</v>
      </c>
      <c r="L195" s="38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5">
        <v>0</v>
      </c>
      <c r="AD195" s="4">
        <v>0</v>
      </c>
      <c r="AE195" s="1"/>
    </row>
    <row r="196" spans="1:31" ht="38.25" outlineLevel="3">
      <c r="A196" s="61">
        <v>180</v>
      </c>
      <c r="B196" s="54" t="s">
        <v>175</v>
      </c>
      <c r="C196" s="55" t="s">
        <v>160</v>
      </c>
      <c r="D196" s="55" t="s">
        <v>176</v>
      </c>
      <c r="E196" s="55" t="s">
        <v>1</v>
      </c>
      <c r="F196" s="56"/>
      <c r="G196" s="56"/>
      <c r="H196" s="56"/>
      <c r="I196" s="56"/>
      <c r="J196" s="57">
        <v>0</v>
      </c>
      <c r="K196" s="58">
        <f>K197</f>
        <v>500000</v>
      </c>
      <c r="L196" s="38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5">
        <v>0</v>
      </c>
      <c r="AD196" s="4">
        <v>0</v>
      </c>
      <c r="AE196" s="1"/>
    </row>
    <row r="197" spans="1:31" ht="38.25" outlineLevel="4">
      <c r="A197" s="61">
        <v>181</v>
      </c>
      <c r="B197" s="54" t="s">
        <v>177</v>
      </c>
      <c r="C197" s="55" t="s">
        <v>160</v>
      </c>
      <c r="D197" s="55" t="s">
        <v>178</v>
      </c>
      <c r="E197" s="55" t="s">
        <v>1</v>
      </c>
      <c r="F197" s="56"/>
      <c r="G197" s="56"/>
      <c r="H197" s="56"/>
      <c r="I197" s="56"/>
      <c r="J197" s="57">
        <v>0</v>
      </c>
      <c r="K197" s="58">
        <f>K198</f>
        <v>500000</v>
      </c>
      <c r="L197" s="38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5">
        <v>0</v>
      </c>
      <c r="AD197" s="4">
        <v>0</v>
      </c>
      <c r="AE197" s="1"/>
    </row>
    <row r="198" spans="1:31" ht="25.5" outlineLevel="5">
      <c r="A198" s="61">
        <v>182</v>
      </c>
      <c r="B198" s="54" t="s">
        <v>18</v>
      </c>
      <c r="C198" s="55" t="s">
        <v>160</v>
      </c>
      <c r="D198" s="55" t="s">
        <v>178</v>
      </c>
      <c r="E198" s="55" t="s">
        <v>19</v>
      </c>
      <c r="F198" s="56"/>
      <c r="G198" s="56"/>
      <c r="H198" s="56"/>
      <c r="I198" s="56"/>
      <c r="J198" s="57">
        <v>0</v>
      </c>
      <c r="K198" s="58">
        <v>500000</v>
      </c>
      <c r="L198" s="38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5">
        <v>0</v>
      </c>
      <c r="AD198" s="4">
        <v>0</v>
      </c>
      <c r="AE198" s="1"/>
    </row>
    <row r="199" spans="1:31" s="23" customFormat="1" ht="14.25">
      <c r="A199" s="61">
        <v>183</v>
      </c>
      <c r="B199" s="59" t="s">
        <v>417</v>
      </c>
      <c r="C199" s="50" t="s">
        <v>179</v>
      </c>
      <c r="D199" s="50" t="s">
        <v>3</v>
      </c>
      <c r="E199" s="50" t="s">
        <v>1</v>
      </c>
      <c r="F199" s="51"/>
      <c r="G199" s="51"/>
      <c r="H199" s="51"/>
      <c r="I199" s="51"/>
      <c r="J199" s="52">
        <v>0</v>
      </c>
      <c r="K199" s="53">
        <f>K200+K223+K236+K254</f>
        <v>237135695</v>
      </c>
      <c r="L199" s="37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5">
        <v>0</v>
      </c>
      <c r="Z199" s="25">
        <v>0</v>
      </c>
      <c r="AA199" s="25">
        <v>0</v>
      </c>
      <c r="AB199" s="25">
        <v>0</v>
      </c>
      <c r="AC199" s="26">
        <v>0</v>
      </c>
      <c r="AD199" s="25">
        <v>0</v>
      </c>
      <c r="AE199" s="22"/>
    </row>
    <row r="200" spans="1:31" s="23" customFormat="1" ht="14.25" outlineLevel="1">
      <c r="A200" s="61">
        <v>184</v>
      </c>
      <c r="B200" s="59" t="s">
        <v>418</v>
      </c>
      <c r="C200" s="50" t="s">
        <v>180</v>
      </c>
      <c r="D200" s="50" t="s">
        <v>3</v>
      </c>
      <c r="E200" s="50" t="s">
        <v>1</v>
      </c>
      <c r="F200" s="51"/>
      <c r="G200" s="51"/>
      <c r="H200" s="51"/>
      <c r="I200" s="51"/>
      <c r="J200" s="52">
        <v>0</v>
      </c>
      <c r="K200" s="53">
        <f>K201+K213+K219</f>
        <v>63270600</v>
      </c>
      <c r="L200" s="37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  <c r="AC200" s="26">
        <v>0</v>
      </c>
      <c r="AD200" s="25">
        <v>0</v>
      </c>
      <c r="AE200" s="22"/>
    </row>
    <row r="201" spans="1:31" ht="38.25" outlineLevel="2">
      <c r="A201" s="61">
        <v>185</v>
      </c>
      <c r="B201" s="54" t="s">
        <v>181</v>
      </c>
      <c r="C201" s="55" t="s">
        <v>180</v>
      </c>
      <c r="D201" s="55" t="s">
        <v>182</v>
      </c>
      <c r="E201" s="55" t="s">
        <v>1</v>
      </c>
      <c r="F201" s="56"/>
      <c r="G201" s="56"/>
      <c r="H201" s="56"/>
      <c r="I201" s="56"/>
      <c r="J201" s="57">
        <v>0</v>
      </c>
      <c r="K201" s="58">
        <f>K202+K208</f>
        <v>11655000</v>
      </c>
      <c r="L201" s="38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5">
        <v>0</v>
      </c>
      <c r="AD201" s="4">
        <v>0</v>
      </c>
      <c r="AE201" s="1"/>
    </row>
    <row r="202" spans="1:31" ht="51" outlineLevel="3">
      <c r="A202" s="61">
        <v>186</v>
      </c>
      <c r="B202" s="54" t="s">
        <v>183</v>
      </c>
      <c r="C202" s="55" t="s">
        <v>180</v>
      </c>
      <c r="D202" s="55" t="s">
        <v>184</v>
      </c>
      <c r="E202" s="55" t="s">
        <v>1</v>
      </c>
      <c r="F202" s="56"/>
      <c r="G202" s="56"/>
      <c r="H202" s="56"/>
      <c r="I202" s="56"/>
      <c r="J202" s="57">
        <v>0</v>
      </c>
      <c r="K202" s="58">
        <f>K203+K205</f>
        <v>8431400</v>
      </c>
      <c r="L202" s="38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5">
        <v>0</v>
      </c>
      <c r="AD202" s="4">
        <v>0</v>
      </c>
      <c r="AE202" s="1"/>
    </row>
    <row r="203" spans="1:31" ht="25.5" outlineLevel="4">
      <c r="A203" s="61">
        <v>187</v>
      </c>
      <c r="B203" s="54" t="s">
        <v>185</v>
      </c>
      <c r="C203" s="55" t="s">
        <v>180</v>
      </c>
      <c r="D203" s="55" t="s">
        <v>186</v>
      </c>
      <c r="E203" s="55" t="s">
        <v>1</v>
      </c>
      <c r="F203" s="56"/>
      <c r="G203" s="56"/>
      <c r="H203" s="56"/>
      <c r="I203" s="56"/>
      <c r="J203" s="57">
        <v>0</v>
      </c>
      <c r="K203" s="58">
        <f>K204</f>
        <v>1669800</v>
      </c>
      <c r="L203" s="38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5">
        <v>0</v>
      </c>
      <c r="AD203" s="4">
        <v>0</v>
      </c>
      <c r="AE203" s="1"/>
    </row>
    <row r="204" spans="1:31" ht="25.5" outlineLevel="5">
      <c r="A204" s="61">
        <v>188</v>
      </c>
      <c r="B204" s="54" t="s">
        <v>18</v>
      </c>
      <c r="C204" s="55" t="s">
        <v>180</v>
      </c>
      <c r="D204" s="55" t="s">
        <v>186</v>
      </c>
      <c r="E204" s="55" t="s">
        <v>19</v>
      </c>
      <c r="F204" s="56"/>
      <c r="G204" s="56"/>
      <c r="H204" s="56"/>
      <c r="I204" s="56"/>
      <c r="J204" s="57">
        <v>0</v>
      </c>
      <c r="K204" s="58">
        <v>1669800</v>
      </c>
      <c r="L204" s="38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5">
        <v>0</v>
      </c>
      <c r="AD204" s="4">
        <v>0</v>
      </c>
      <c r="AE204" s="1"/>
    </row>
    <row r="205" spans="1:31" ht="38.25" outlineLevel="4">
      <c r="A205" s="61">
        <v>189</v>
      </c>
      <c r="B205" s="54" t="s">
        <v>187</v>
      </c>
      <c r="C205" s="55" t="s">
        <v>180</v>
      </c>
      <c r="D205" s="55" t="s">
        <v>188</v>
      </c>
      <c r="E205" s="55" t="s">
        <v>1</v>
      </c>
      <c r="F205" s="56"/>
      <c r="G205" s="56"/>
      <c r="H205" s="56"/>
      <c r="I205" s="56"/>
      <c r="J205" s="57">
        <v>0</v>
      </c>
      <c r="K205" s="58">
        <f>K206+K207</f>
        <v>6761600</v>
      </c>
      <c r="L205" s="38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5">
        <v>0</v>
      </c>
      <c r="AD205" s="4">
        <v>0</v>
      </c>
      <c r="AE205" s="1"/>
    </row>
    <row r="206" spans="1:31" ht="25.5" outlineLevel="5">
      <c r="A206" s="61">
        <v>190</v>
      </c>
      <c r="B206" s="54" t="s">
        <v>18</v>
      </c>
      <c r="C206" s="55" t="s">
        <v>180</v>
      </c>
      <c r="D206" s="55" t="s">
        <v>188</v>
      </c>
      <c r="E206" s="55" t="s">
        <v>19</v>
      </c>
      <c r="F206" s="56"/>
      <c r="G206" s="56"/>
      <c r="H206" s="56"/>
      <c r="I206" s="56"/>
      <c r="J206" s="57">
        <v>0</v>
      </c>
      <c r="K206" s="58">
        <v>2000000</v>
      </c>
      <c r="L206" s="38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5">
        <v>0</v>
      </c>
      <c r="AD206" s="4">
        <v>0</v>
      </c>
      <c r="AE206" s="1"/>
    </row>
    <row r="207" spans="1:31" ht="51" outlineLevel="5">
      <c r="A207" s="61">
        <v>191</v>
      </c>
      <c r="B207" s="54" t="s">
        <v>138</v>
      </c>
      <c r="C207" s="55" t="s">
        <v>180</v>
      </c>
      <c r="D207" s="55" t="s">
        <v>188</v>
      </c>
      <c r="E207" s="55" t="s">
        <v>139</v>
      </c>
      <c r="F207" s="56"/>
      <c r="G207" s="56"/>
      <c r="H207" s="56"/>
      <c r="I207" s="56"/>
      <c r="J207" s="57">
        <v>0</v>
      </c>
      <c r="K207" s="58">
        <v>4761600</v>
      </c>
      <c r="L207" s="38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5">
        <v>0</v>
      </c>
      <c r="AD207" s="4">
        <v>0</v>
      </c>
      <c r="AE207" s="1"/>
    </row>
    <row r="208" spans="1:31" ht="38.25" outlineLevel="3">
      <c r="A208" s="61">
        <v>192</v>
      </c>
      <c r="B208" s="54" t="s">
        <v>189</v>
      </c>
      <c r="C208" s="55" t="s">
        <v>180</v>
      </c>
      <c r="D208" s="55" t="s">
        <v>190</v>
      </c>
      <c r="E208" s="55" t="s">
        <v>1</v>
      </c>
      <c r="F208" s="56"/>
      <c r="G208" s="56"/>
      <c r="H208" s="56"/>
      <c r="I208" s="56"/>
      <c r="J208" s="57">
        <v>0</v>
      </c>
      <c r="K208" s="58">
        <f>K209+K211</f>
        <v>3223600</v>
      </c>
      <c r="L208" s="38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5">
        <v>0</v>
      </c>
      <c r="AD208" s="4">
        <v>0</v>
      </c>
      <c r="AE208" s="1"/>
    </row>
    <row r="209" spans="1:31" ht="25.5" outlineLevel="4">
      <c r="A209" s="61">
        <v>193</v>
      </c>
      <c r="B209" s="54" t="s">
        <v>516</v>
      </c>
      <c r="C209" s="55" t="s">
        <v>180</v>
      </c>
      <c r="D209" s="55" t="s">
        <v>191</v>
      </c>
      <c r="E209" s="55" t="s">
        <v>1</v>
      </c>
      <c r="F209" s="56"/>
      <c r="G209" s="56"/>
      <c r="H209" s="56"/>
      <c r="I209" s="56"/>
      <c r="J209" s="57">
        <v>0</v>
      </c>
      <c r="K209" s="58">
        <f>K210</f>
        <v>1723600</v>
      </c>
      <c r="L209" s="38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5">
        <v>0</v>
      </c>
      <c r="AD209" s="4">
        <v>0</v>
      </c>
      <c r="AE209" s="1"/>
    </row>
    <row r="210" spans="1:31" ht="25.5" outlineLevel="5">
      <c r="A210" s="61">
        <v>194</v>
      </c>
      <c r="B210" s="54" t="s">
        <v>517</v>
      </c>
      <c r="C210" s="55" t="s">
        <v>180</v>
      </c>
      <c r="D210" s="55" t="s">
        <v>191</v>
      </c>
      <c r="E210" s="55" t="s">
        <v>19</v>
      </c>
      <c r="F210" s="56"/>
      <c r="G210" s="56"/>
      <c r="H210" s="56"/>
      <c r="I210" s="56"/>
      <c r="J210" s="57">
        <v>0</v>
      </c>
      <c r="K210" s="58">
        <f>1133600+60000+530000</f>
        <v>1723600</v>
      </c>
      <c r="L210" s="38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5">
        <v>0</v>
      </c>
      <c r="AD210" s="4">
        <v>0</v>
      </c>
      <c r="AE210" s="1"/>
    </row>
    <row r="211" spans="1:31" ht="25.5" outlineLevel="4">
      <c r="A211" s="61">
        <v>195</v>
      </c>
      <c r="B211" s="54" t="s">
        <v>192</v>
      </c>
      <c r="C211" s="55" t="s">
        <v>180</v>
      </c>
      <c r="D211" s="55" t="s">
        <v>193</v>
      </c>
      <c r="E211" s="55" t="s">
        <v>1</v>
      </c>
      <c r="F211" s="56"/>
      <c r="G211" s="56"/>
      <c r="H211" s="56"/>
      <c r="I211" s="56"/>
      <c r="J211" s="57">
        <v>0</v>
      </c>
      <c r="K211" s="58">
        <f>K212</f>
        <v>1500000</v>
      </c>
      <c r="L211" s="38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5">
        <v>0</v>
      </c>
      <c r="AD211" s="4">
        <v>0</v>
      </c>
      <c r="AE211" s="1"/>
    </row>
    <row r="212" spans="1:31" ht="25.5" outlineLevel="5">
      <c r="A212" s="61">
        <v>196</v>
      </c>
      <c r="B212" s="54" t="s">
        <v>18</v>
      </c>
      <c r="C212" s="55" t="s">
        <v>180</v>
      </c>
      <c r="D212" s="55" t="s">
        <v>193</v>
      </c>
      <c r="E212" s="55" t="s">
        <v>19</v>
      </c>
      <c r="F212" s="56"/>
      <c r="G212" s="56"/>
      <c r="H212" s="56"/>
      <c r="I212" s="56"/>
      <c r="J212" s="57">
        <v>0</v>
      </c>
      <c r="K212" s="58">
        <v>1500000</v>
      </c>
      <c r="L212" s="38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5">
        <v>0</v>
      </c>
      <c r="AD212" s="4">
        <v>0</v>
      </c>
      <c r="AE212" s="1"/>
    </row>
    <row r="213" spans="1:31" ht="54.75" customHeight="1" outlineLevel="2">
      <c r="A213" s="61">
        <v>197</v>
      </c>
      <c r="B213" s="31" t="s">
        <v>125</v>
      </c>
      <c r="C213" s="55" t="s">
        <v>180</v>
      </c>
      <c r="D213" s="55" t="s">
        <v>126</v>
      </c>
      <c r="E213" s="55" t="s">
        <v>1</v>
      </c>
      <c r="F213" s="56"/>
      <c r="G213" s="56"/>
      <c r="H213" s="56"/>
      <c r="I213" s="56"/>
      <c r="J213" s="57">
        <v>0</v>
      </c>
      <c r="K213" s="58">
        <f>K214</f>
        <v>51547000</v>
      </c>
      <c r="L213" s="38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5">
        <v>0</v>
      </c>
      <c r="AD213" s="4">
        <v>0</v>
      </c>
      <c r="AE213" s="1"/>
    </row>
    <row r="214" spans="1:31" ht="38.25" outlineLevel="3">
      <c r="A214" s="61">
        <v>198</v>
      </c>
      <c r="B214" s="90" t="s">
        <v>194</v>
      </c>
      <c r="C214" s="92" t="s">
        <v>180</v>
      </c>
      <c r="D214" s="32" t="s">
        <v>195</v>
      </c>
      <c r="E214" s="32" t="s">
        <v>1</v>
      </c>
      <c r="F214" s="56"/>
      <c r="G214" s="56"/>
      <c r="H214" s="56"/>
      <c r="I214" s="56"/>
      <c r="J214" s="57">
        <v>0</v>
      </c>
      <c r="K214" s="60">
        <f>K217+K215</f>
        <v>51547000</v>
      </c>
      <c r="L214" s="38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5">
        <v>0</v>
      </c>
      <c r="AD214" s="4">
        <v>0</v>
      </c>
      <c r="AE214" s="1"/>
    </row>
    <row r="215" spans="1:31" ht="38.25" outlineLevel="3">
      <c r="A215" s="61">
        <v>199</v>
      </c>
      <c r="B215" s="75" t="s">
        <v>533</v>
      </c>
      <c r="C215" s="118" t="s">
        <v>180</v>
      </c>
      <c r="D215" s="91">
        <v>3830514000</v>
      </c>
      <c r="E215" s="76" t="s">
        <v>1</v>
      </c>
      <c r="F215" s="86"/>
      <c r="G215" s="56"/>
      <c r="H215" s="56"/>
      <c r="I215" s="56"/>
      <c r="J215" s="117"/>
      <c r="K215" s="81">
        <f>K216</f>
        <v>1547000</v>
      </c>
      <c r="L215" s="38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5"/>
      <c r="AD215" s="4"/>
      <c r="AE215" s="1"/>
    </row>
    <row r="216" spans="1:31" ht="15" outlineLevel="3">
      <c r="A216" s="61">
        <v>200</v>
      </c>
      <c r="B216" s="75" t="s">
        <v>460</v>
      </c>
      <c r="C216" s="91" t="s">
        <v>180</v>
      </c>
      <c r="D216" s="91">
        <v>3830514000</v>
      </c>
      <c r="E216" s="76" t="s">
        <v>197</v>
      </c>
      <c r="F216" s="86"/>
      <c r="G216" s="56"/>
      <c r="H216" s="56"/>
      <c r="I216" s="56"/>
      <c r="J216" s="117"/>
      <c r="K216" s="81">
        <v>1547000</v>
      </c>
      <c r="L216" s="38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5"/>
      <c r="AD216" s="4"/>
      <c r="AE216" s="1"/>
    </row>
    <row r="217" spans="1:31" ht="51" outlineLevel="5">
      <c r="A217" s="61">
        <v>201</v>
      </c>
      <c r="B217" s="87" t="s">
        <v>459</v>
      </c>
      <c r="C217" s="111" t="s">
        <v>180</v>
      </c>
      <c r="D217" s="89" t="s">
        <v>461</v>
      </c>
      <c r="E217" s="89" t="s">
        <v>1</v>
      </c>
      <c r="F217" s="56"/>
      <c r="G217" s="56"/>
      <c r="H217" s="56"/>
      <c r="I217" s="56"/>
      <c r="J217" s="57"/>
      <c r="K217" s="114">
        <f>K218</f>
        <v>50000000</v>
      </c>
      <c r="L217" s="38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5"/>
      <c r="AD217" s="4"/>
      <c r="AE217" s="1"/>
    </row>
    <row r="218" spans="1:31" ht="15" outlineLevel="5">
      <c r="A218" s="61">
        <v>202</v>
      </c>
      <c r="B218" s="63" t="s">
        <v>460</v>
      </c>
      <c r="C218" s="55" t="s">
        <v>180</v>
      </c>
      <c r="D218" s="64" t="s">
        <v>461</v>
      </c>
      <c r="E218" s="64" t="s">
        <v>197</v>
      </c>
      <c r="F218" s="56"/>
      <c r="G218" s="56"/>
      <c r="H218" s="56"/>
      <c r="I218" s="56"/>
      <c r="J218" s="57"/>
      <c r="K218" s="58">
        <v>50000000</v>
      </c>
      <c r="L218" s="38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5"/>
      <c r="AD218" s="4"/>
      <c r="AE218" s="1"/>
    </row>
    <row r="219" spans="1:31" ht="51" outlineLevel="2">
      <c r="A219" s="61">
        <v>203</v>
      </c>
      <c r="B219" s="54" t="s">
        <v>73</v>
      </c>
      <c r="C219" s="55" t="s">
        <v>180</v>
      </c>
      <c r="D219" s="55" t="s">
        <v>74</v>
      </c>
      <c r="E219" s="55" t="s">
        <v>1</v>
      </c>
      <c r="F219" s="56"/>
      <c r="G219" s="56"/>
      <c r="H219" s="56"/>
      <c r="I219" s="56"/>
      <c r="J219" s="57">
        <v>0</v>
      </c>
      <c r="K219" s="58">
        <f>K220</f>
        <v>68600</v>
      </c>
      <c r="L219" s="38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5">
        <v>0</v>
      </c>
      <c r="AD219" s="4">
        <v>0</v>
      </c>
      <c r="AE219" s="1"/>
    </row>
    <row r="220" spans="1:31" ht="51" outlineLevel="3">
      <c r="A220" s="61">
        <v>204</v>
      </c>
      <c r="B220" s="54" t="s">
        <v>171</v>
      </c>
      <c r="C220" s="55" t="s">
        <v>180</v>
      </c>
      <c r="D220" s="55" t="s">
        <v>172</v>
      </c>
      <c r="E220" s="55" t="s">
        <v>1</v>
      </c>
      <c r="F220" s="56"/>
      <c r="G220" s="56"/>
      <c r="H220" s="56"/>
      <c r="I220" s="56"/>
      <c r="J220" s="57">
        <v>0</v>
      </c>
      <c r="K220" s="58">
        <f>K221</f>
        <v>68600</v>
      </c>
      <c r="L220" s="38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5">
        <v>0</v>
      </c>
      <c r="AD220" s="4">
        <v>0</v>
      </c>
      <c r="AE220" s="1"/>
    </row>
    <row r="221" spans="1:31" ht="25.5" outlineLevel="4">
      <c r="A221" s="61">
        <v>205</v>
      </c>
      <c r="B221" s="54" t="s">
        <v>185</v>
      </c>
      <c r="C221" s="55" t="s">
        <v>180</v>
      </c>
      <c r="D221" s="55" t="s">
        <v>198</v>
      </c>
      <c r="E221" s="55" t="s">
        <v>1</v>
      </c>
      <c r="F221" s="56"/>
      <c r="G221" s="56"/>
      <c r="H221" s="56"/>
      <c r="I221" s="56"/>
      <c r="J221" s="57">
        <v>0</v>
      </c>
      <c r="K221" s="58">
        <f>K222</f>
        <v>68600</v>
      </c>
      <c r="L221" s="38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5">
        <v>0</v>
      </c>
      <c r="AD221" s="4">
        <v>0</v>
      </c>
      <c r="AE221" s="1"/>
    </row>
    <row r="222" spans="1:31" ht="25.5" outlineLevel="5">
      <c r="A222" s="61">
        <v>206</v>
      </c>
      <c r="B222" s="54" t="s">
        <v>18</v>
      </c>
      <c r="C222" s="55" t="s">
        <v>180</v>
      </c>
      <c r="D222" s="55" t="s">
        <v>198</v>
      </c>
      <c r="E222" s="55" t="s">
        <v>19</v>
      </c>
      <c r="F222" s="56"/>
      <c r="G222" s="56"/>
      <c r="H222" s="56"/>
      <c r="I222" s="56"/>
      <c r="J222" s="57">
        <v>0</v>
      </c>
      <c r="K222" s="58">
        <v>68600</v>
      </c>
      <c r="L222" s="38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5">
        <v>0</v>
      </c>
      <c r="AD222" s="4">
        <v>0</v>
      </c>
      <c r="AE222" s="1"/>
    </row>
    <row r="223" spans="1:31" s="23" customFormat="1" ht="14.25" outlineLevel="1">
      <c r="A223" s="61">
        <v>207</v>
      </c>
      <c r="B223" s="59" t="s">
        <v>419</v>
      </c>
      <c r="C223" s="50" t="s">
        <v>199</v>
      </c>
      <c r="D223" s="50" t="s">
        <v>3</v>
      </c>
      <c r="E223" s="50" t="s">
        <v>1</v>
      </c>
      <c r="F223" s="51"/>
      <c r="G223" s="51"/>
      <c r="H223" s="51"/>
      <c r="I223" s="51"/>
      <c r="J223" s="52">
        <v>0</v>
      </c>
      <c r="K223" s="53">
        <f>K224+K233</f>
        <v>119390228</v>
      </c>
      <c r="L223" s="37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5">
        <v>0</v>
      </c>
      <c r="AB223" s="25">
        <v>0</v>
      </c>
      <c r="AC223" s="26">
        <v>0</v>
      </c>
      <c r="AD223" s="25">
        <v>0</v>
      </c>
      <c r="AE223" s="22"/>
    </row>
    <row r="224" spans="1:31" ht="54.75" customHeight="1" outlineLevel="2">
      <c r="A224" s="61">
        <v>208</v>
      </c>
      <c r="B224" s="54" t="s">
        <v>125</v>
      </c>
      <c r="C224" s="55" t="s">
        <v>199</v>
      </c>
      <c r="D224" s="55" t="s">
        <v>126</v>
      </c>
      <c r="E224" s="55" t="s">
        <v>1</v>
      </c>
      <c r="F224" s="56"/>
      <c r="G224" s="56"/>
      <c r="H224" s="56"/>
      <c r="I224" s="56"/>
      <c r="J224" s="57">
        <v>0</v>
      </c>
      <c r="K224" s="58">
        <f>K225+K230</f>
        <v>55558428</v>
      </c>
      <c r="L224" s="38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5">
        <v>0</v>
      </c>
      <c r="AD224" s="4">
        <v>0</v>
      </c>
      <c r="AE224" s="1"/>
    </row>
    <row r="225" spans="1:31" ht="76.5" outlineLevel="3">
      <c r="A225" s="61">
        <v>209</v>
      </c>
      <c r="B225" s="54" t="s">
        <v>200</v>
      </c>
      <c r="C225" s="55" t="s">
        <v>199</v>
      </c>
      <c r="D225" s="55" t="s">
        <v>201</v>
      </c>
      <c r="E225" s="55" t="s">
        <v>1</v>
      </c>
      <c r="F225" s="56"/>
      <c r="G225" s="56"/>
      <c r="H225" s="56"/>
      <c r="I225" s="56"/>
      <c r="J225" s="57">
        <v>0</v>
      </c>
      <c r="K225" s="58">
        <f>K226</f>
        <v>53376428</v>
      </c>
      <c r="L225" s="38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5">
        <v>0</v>
      </c>
      <c r="AD225" s="4">
        <v>0</v>
      </c>
      <c r="AE225" s="1"/>
    </row>
    <row r="226" spans="1:31" ht="38.25" outlineLevel="4">
      <c r="A226" s="61">
        <v>210</v>
      </c>
      <c r="B226" s="54" t="s">
        <v>202</v>
      </c>
      <c r="C226" s="55" t="s">
        <v>199</v>
      </c>
      <c r="D226" s="55" t="s">
        <v>203</v>
      </c>
      <c r="E226" s="55" t="s">
        <v>1</v>
      </c>
      <c r="F226" s="56"/>
      <c r="G226" s="56"/>
      <c r="H226" s="56"/>
      <c r="I226" s="56"/>
      <c r="J226" s="57">
        <v>0</v>
      </c>
      <c r="K226" s="58">
        <f>K227+K228+K229</f>
        <v>53376428</v>
      </c>
      <c r="L226" s="38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5">
        <v>0</v>
      </c>
      <c r="AD226" s="4">
        <v>0</v>
      </c>
      <c r="AE226" s="1"/>
    </row>
    <row r="227" spans="1:31" ht="25.5" outlineLevel="5">
      <c r="A227" s="61">
        <v>211</v>
      </c>
      <c r="B227" s="54" t="s">
        <v>18</v>
      </c>
      <c r="C227" s="55" t="s">
        <v>199</v>
      </c>
      <c r="D227" s="55" t="s">
        <v>203</v>
      </c>
      <c r="E227" s="55" t="s">
        <v>19</v>
      </c>
      <c r="F227" s="56"/>
      <c r="G227" s="56"/>
      <c r="H227" s="56"/>
      <c r="I227" s="56"/>
      <c r="J227" s="57">
        <v>0</v>
      </c>
      <c r="K227" s="58">
        <f>589300+8200000</f>
        <v>8789300</v>
      </c>
      <c r="L227" s="38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5">
        <v>0</v>
      </c>
      <c r="AD227" s="4">
        <v>0</v>
      </c>
      <c r="AE227" s="1"/>
    </row>
    <row r="228" spans="1:31" ht="15" outlineLevel="5">
      <c r="A228" s="61">
        <v>212</v>
      </c>
      <c r="B228" s="54" t="s">
        <v>196</v>
      </c>
      <c r="C228" s="55" t="s">
        <v>199</v>
      </c>
      <c r="D228" s="55" t="s">
        <v>203</v>
      </c>
      <c r="E228" s="55" t="s">
        <v>197</v>
      </c>
      <c r="F228" s="56"/>
      <c r="G228" s="56"/>
      <c r="H228" s="56"/>
      <c r="I228" s="56"/>
      <c r="J228" s="57">
        <v>0</v>
      </c>
      <c r="K228" s="58">
        <f>61180400-15000000-8369890-852682+6427700-8734000+8935600</f>
        <v>43587128</v>
      </c>
      <c r="L228" s="38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5">
        <v>0</v>
      </c>
      <c r="AD228" s="4">
        <v>0</v>
      </c>
      <c r="AE228" s="1"/>
    </row>
    <row r="229" spans="1:31" ht="51" outlineLevel="5">
      <c r="A229" s="61">
        <v>213</v>
      </c>
      <c r="B229" s="31" t="s">
        <v>138</v>
      </c>
      <c r="C229" s="32" t="s">
        <v>199</v>
      </c>
      <c r="D229" s="32" t="s">
        <v>203</v>
      </c>
      <c r="E229" s="32" t="s">
        <v>139</v>
      </c>
      <c r="F229" s="56"/>
      <c r="G229" s="56"/>
      <c r="H229" s="56"/>
      <c r="I229" s="56"/>
      <c r="J229" s="57">
        <v>0</v>
      </c>
      <c r="K229" s="60">
        <v>1000000</v>
      </c>
      <c r="L229" s="38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5">
        <v>0</v>
      </c>
      <c r="AD229" s="4">
        <v>0</v>
      </c>
      <c r="AE229" s="1"/>
    </row>
    <row r="230" spans="1:31" ht="38.25" outlineLevel="5">
      <c r="A230" s="61">
        <v>214</v>
      </c>
      <c r="B230" s="90" t="s">
        <v>544</v>
      </c>
      <c r="C230" s="91" t="s">
        <v>199</v>
      </c>
      <c r="D230" s="91">
        <v>3850000000</v>
      </c>
      <c r="E230" s="91" t="s">
        <v>1</v>
      </c>
      <c r="F230" s="86"/>
      <c r="G230" s="56"/>
      <c r="H230" s="56"/>
      <c r="I230" s="56"/>
      <c r="J230" s="117"/>
      <c r="K230" s="81">
        <f>K231</f>
        <v>2182000</v>
      </c>
      <c r="L230" s="38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5"/>
      <c r="AD230" s="4"/>
      <c r="AE230" s="1"/>
    </row>
    <row r="231" spans="1:31" ht="25.5" outlineLevel="5">
      <c r="A231" s="61">
        <v>215</v>
      </c>
      <c r="B231" s="90" t="s">
        <v>543</v>
      </c>
      <c r="C231" s="91" t="s">
        <v>199</v>
      </c>
      <c r="D231" s="91">
        <v>3851014000</v>
      </c>
      <c r="E231" s="91" t="s">
        <v>1</v>
      </c>
      <c r="F231" s="86"/>
      <c r="G231" s="56"/>
      <c r="H231" s="56"/>
      <c r="I231" s="56"/>
      <c r="J231" s="117"/>
      <c r="K231" s="81">
        <f>K232</f>
        <v>2182000</v>
      </c>
      <c r="L231" s="38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5"/>
      <c r="AD231" s="4"/>
      <c r="AE231" s="1"/>
    </row>
    <row r="232" spans="1:31" ht="25.5" outlineLevel="5">
      <c r="A232" s="61">
        <v>216</v>
      </c>
      <c r="B232" s="90" t="s">
        <v>18</v>
      </c>
      <c r="C232" s="91" t="s">
        <v>199</v>
      </c>
      <c r="D232" s="91">
        <v>3851014000</v>
      </c>
      <c r="E232" s="91" t="s">
        <v>19</v>
      </c>
      <c r="F232" s="86"/>
      <c r="G232" s="56"/>
      <c r="H232" s="56"/>
      <c r="I232" s="56"/>
      <c r="J232" s="117"/>
      <c r="K232" s="81">
        <v>2182000</v>
      </c>
      <c r="L232" s="38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5"/>
      <c r="AD232" s="4"/>
      <c r="AE232" s="1"/>
    </row>
    <row r="233" spans="1:31" ht="15" outlineLevel="5">
      <c r="A233" s="61">
        <v>217</v>
      </c>
      <c r="B233" s="87" t="s">
        <v>500</v>
      </c>
      <c r="C233" s="111" t="s">
        <v>199</v>
      </c>
      <c r="D233" s="89" t="s">
        <v>15</v>
      </c>
      <c r="E233" s="111" t="s">
        <v>1</v>
      </c>
      <c r="F233" s="56"/>
      <c r="G233" s="56"/>
      <c r="H233" s="56"/>
      <c r="I233" s="56"/>
      <c r="J233" s="57"/>
      <c r="K233" s="114">
        <f>K234</f>
        <v>63831800</v>
      </c>
      <c r="L233" s="38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5"/>
      <c r="AD233" s="4"/>
      <c r="AE233" s="1"/>
    </row>
    <row r="234" spans="1:31" ht="25.5" outlineLevel="5">
      <c r="A234" s="61">
        <v>218</v>
      </c>
      <c r="B234" s="66" t="s">
        <v>502</v>
      </c>
      <c r="C234" s="55" t="s">
        <v>199</v>
      </c>
      <c r="D234" s="64" t="s">
        <v>468</v>
      </c>
      <c r="E234" s="55" t="s">
        <v>1</v>
      </c>
      <c r="F234" s="56"/>
      <c r="G234" s="56"/>
      <c r="H234" s="56"/>
      <c r="I234" s="56"/>
      <c r="J234" s="57"/>
      <c r="K234" s="58">
        <f>K235</f>
        <v>63831800</v>
      </c>
      <c r="L234" s="38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5"/>
      <c r="AD234" s="4"/>
      <c r="AE234" s="1"/>
    </row>
    <row r="235" spans="1:31" ht="25.5" outlineLevel="5">
      <c r="A235" s="61">
        <v>219</v>
      </c>
      <c r="B235" s="54" t="s">
        <v>18</v>
      </c>
      <c r="C235" s="55" t="s">
        <v>199</v>
      </c>
      <c r="D235" s="64" t="s">
        <v>468</v>
      </c>
      <c r="E235" s="55">
        <v>240</v>
      </c>
      <c r="F235" s="56"/>
      <c r="G235" s="56"/>
      <c r="H235" s="56"/>
      <c r="I235" s="56"/>
      <c r="J235" s="57"/>
      <c r="K235" s="58">
        <f>9082890+54748910</f>
        <v>63831800</v>
      </c>
      <c r="L235" s="38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5"/>
      <c r="AD235" s="4"/>
      <c r="AE235" s="1"/>
    </row>
    <row r="236" spans="1:31" s="23" customFormat="1" ht="14.25" outlineLevel="1">
      <c r="A236" s="61">
        <v>220</v>
      </c>
      <c r="B236" s="59" t="s">
        <v>420</v>
      </c>
      <c r="C236" s="50" t="s">
        <v>204</v>
      </c>
      <c r="D236" s="50" t="s">
        <v>3</v>
      </c>
      <c r="E236" s="50" t="s">
        <v>1</v>
      </c>
      <c r="F236" s="51"/>
      <c r="G236" s="51"/>
      <c r="H236" s="51"/>
      <c r="I236" s="51"/>
      <c r="J236" s="52">
        <v>0</v>
      </c>
      <c r="K236" s="53">
        <f>K237+K246</f>
        <v>44228977</v>
      </c>
      <c r="L236" s="37">
        <v>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0</v>
      </c>
      <c r="Z236" s="25">
        <v>0</v>
      </c>
      <c r="AA236" s="25">
        <v>0</v>
      </c>
      <c r="AB236" s="25">
        <v>0</v>
      </c>
      <c r="AC236" s="26">
        <v>0</v>
      </c>
      <c r="AD236" s="25">
        <v>0</v>
      </c>
      <c r="AE236" s="22"/>
    </row>
    <row r="237" spans="1:31" ht="51" outlineLevel="2">
      <c r="A237" s="61">
        <v>221</v>
      </c>
      <c r="B237" s="54" t="s">
        <v>205</v>
      </c>
      <c r="C237" s="55" t="s">
        <v>204</v>
      </c>
      <c r="D237" s="55" t="s">
        <v>206</v>
      </c>
      <c r="E237" s="55" t="s">
        <v>1</v>
      </c>
      <c r="F237" s="56"/>
      <c r="G237" s="56"/>
      <c r="H237" s="56"/>
      <c r="I237" s="56"/>
      <c r="J237" s="57">
        <v>0</v>
      </c>
      <c r="K237" s="58">
        <f>K238+K240+K242+K244</f>
        <v>32632720</v>
      </c>
      <c r="L237" s="38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5">
        <v>0</v>
      </c>
      <c r="AD237" s="4">
        <v>0</v>
      </c>
      <c r="AE237" s="1"/>
    </row>
    <row r="238" spans="1:31" ht="25.5" outlineLevel="2">
      <c r="A238" s="61">
        <v>222</v>
      </c>
      <c r="B238" s="54" t="s">
        <v>207</v>
      </c>
      <c r="C238" s="55" t="s">
        <v>204</v>
      </c>
      <c r="D238" s="82" t="s">
        <v>480</v>
      </c>
      <c r="E238" s="55" t="s">
        <v>1</v>
      </c>
      <c r="F238" s="56"/>
      <c r="G238" s="56"/>
      <c r="H238" s="56"/>
      <c r="I238" s="56"/>
      <c r="J238" s="57"/>
      <c r="K238" s="58">
        <f>K239</f>
        <v>2093580</v>
      </c>
      <c r="L238" s="38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5"/>
      <c r="AD238" s="4"/>
      <c r="AE238" s="1"/>
    </row>
    <row r="239" spans="1:31" ht="25.5" outlineLevel="2">
      <c r="A239" s="61">
        <v>223</v>
      </c>
      <c r="B239" s="54" t="s">
        <v>18</v>
      </c>
      <c r="C239" s="55" t="s">
        <v>204</v>
      </c>
      <c r="D239" s="82" t="s">
        <v>480</v>
      </c>
      <c r="E239" s="55">
        <v>240</v>
      </c>
      <c r="F239" s="56"/>
      <c r="G239" s="56"/>
      <c r="H239" s="56"/>
      <c r="I239" s="56"/>
      <c r="J239" s="57"/>
      <c r="K239" s="58">
        <f>1593580-700000+1200000</f>
        <v>2093580</v>
      </c>
      <c r="L239" s="38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5"/>
      <c r="AD239" s="4"/>
      <c r="AE239" s="1"/>
    </row>
    <row r="240" spans="1:31" ht="25.5" outlineLevel="4">
      <c r="A240" s="61">
        <v>224</v>
      </c>
      <c r="B240" s="54" t="s">
        <v>515</v>
      </c>
      <c r="C240" s="55" t="s">
        <v>204</v>
      </c>
      <c r="D240" s="55" t="s">
        <v>472</v>
      </c>
      <c r="E240" s="55" t="s">
        <v>1</v>
      </c>
      <c r="F240" s="56"/>
      <c r="G240" s="56"/>
      <c r="H240" s="56"/>
      <c r="I240" s="56"/>
      <c r="J240" s="57">
        <v>0</v>
      </c>
      <c r="K240" s="58">
        <f>K241</f>
        <v>13256140</v>
      </c>
      <c r="L240" s="38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5">
        <v>0</v>
      </c>
      <c r="AD240" s="4">
        <v>0</v>
      </c>
      <c r="AE240" s="1"/>
    </row>
    <row r="241" spans="1:31" ht="25.5" outlineLevel="5">
      <c r="A241" s="61">
        <v>225</v>
      </c>
      <c r="B241" s="54" t="s">
        <v>18</v>
      </c>
      <c r="C241" s="55" t="s">
        <v>204</v>
      </c>
      <c r="D241" s="55" t="s">
        <v>472</v>
      </c>
      <c r="E241" s="55" t="s">
        <v>19</v>
      </c>
      <c r="F241" s="56"/>
      <c r="G241" s="56"/>
      <c r="H241" s="56"/>
      <c r="I241" s="56"/>
      <c r="J241" s="57">
        <v>0</v>
      </c>
      <c r="K241" s="58">
        <f>285240+17595400-4624500</f>
        <v>13256140</v>
      </c>
      <c r="L241" s="38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5">
        <v>0</v>
      </c>
      <c r="AD241" s="4">
        <v>0</v>
      </c>
      <c r="AE241" s="1"/>
    </row>
    <row r="242" spans="1:31" ht="63.75" outlineLevel="5">
      <c r="A242" s="61">
        <v>226</v>
      </c>
      <c r="B242" s="54" t="s">
        <v>208</v>
      </c>
      <c r="C242" s="55" t="s">
        <v>204</v>
      </c>
      <c r="D242" s="82" t="s">
        <v>481</v>
      </c>
      <c r="E242" s="55" t="s">
        <v>1</v>
      </c>
      <c r="F242" s="56"/>
      <c r="G242" s="56"/>
      <c r="H242" s="56"/>
      <c r="I242" s="56"/>
      <c r="J242" s="57"/>
      <c r="K242" s="58">
        <f>K243</f>
        <v>728670</v>
      </c>
      <c r="L242" s="38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5"/>
      <c r="AD242" s="4"/>
      <c r="AE242" s="1"/>
    </row>
    <row r="243" spans="1:31" ht="25.5" outlineLevel="5">
      <c r="A243" s="61">
        <v>227</v>
      </c>
      <c r="B243" s="54" t="s">
        <v>18</v>
      </c>
      <c r="C243" s="55" t="s">
        <v>204</v>
      </c>
      <c r="D243" s="82" t="s">
        <v>481</v>
      </c>
      <c r="E243" s="55" t="s">
        <v>19</v>
      </c>
      <c r="F243" s="56"/>
      <c r="G243" s="56"/>
      <c r="H243" s="56"/>
      <c r="I243" s="56"/>
      <c r="J243" s="57"/>
      <c r="K243" s="58">
        <v>728670</v>
      </c>
      <c r="L243" s="38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5"/>
      <c r="AD243" s="4"/>
      <c r="AE243" s="1"/>
    </row>
    <row r="244" spans="1:31" ht="63.75" outlineLevel="4">
      <c r="A244" s="61">
        <v>228</v>
      </c>
      <c r="B244" s="54" t="s">
        <v>208</v>
      </c>
      <c r="C244" s="55" t="s">
        <v>204</v>
      </c>
      <c r="D244" s="55" t="s">
        <v>473</v>
      </c>
      <c r="E244" s="55" t="s">
        <v>1</v>
      </c>
      <c r="F244" s="56"/>
      <c r="G244" s="56"/>
      <c r="H244" s="56"/>
      <c r="I244" s="56"/>
      <c r="J244" s="57">
        <v>0</v>
      </c>
      <c r="K244" s="58">
        <f>K245</f>
        <v>16554330</v>
      </c>
      <c r="L244" s="38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5">
        <v>0</v>
      </c>
      <c r="AD244" s="4">
        <v>0</v>
      </c>
      <c r="AE244" s="1"/>
    </row>
    <row r="245" spans="1:31" ht="25.5" outlineLevel="5">
      <c r="A245" s="61">
        <v>229</v>
      </c>
      <c r="B245" s="54" t="s">
        <v>18</v>
      </c>
      <c r="C245" s="55" t="s">
        <v>204</v>
      </c>
      <c r="D245" s="55" t="s">
        <v>473</v>
      </c>
      <c r="E245" s="55" t="s">
        <v>19</v>
      </c>
      <c r="F245" s="56"/>
      <c r="G245" s="56"/>
      <c r="H245" s="56"/>
      <c r="I245" s="56"/>
      <c r="J245" s="57">
        <v>0</v>
      </c>
      <c r="K245" s="58">
        <f>99330+16455000</f>
        <v>16554330</v>
      </c>
      <c r="L245" s="38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5">
        <v>0</v>
      </c>
      <c r="AD245" s="4">
        <v>0</v>
      </c>
      <c r="AE245" s="1"/>
    </row>
    <row r="246" spans="1:31" ht="53.25" customHeight="1" outlineLevel="2">
      <c r="A246" s="61">
        <v>230</v>
      </c>
      <c r="B246" s="54" t="s">
        <v>125</v>
      </c>
      <c r="C246" s="55" t="s">
        <v>204</v>
      </c>
      <c r="D246" s="55" t="s">
        <v>126</v>
      </c>
      <c r="E246" s="55" t="s">
        <v>1</v>
      </c>
      <c r="F246" s="56"/>
      <c r="G246" s="56"/>
      <c r="H246" s="56"/>
      <c r="I246" s="56"/>
      <c r="J246" s="57">
        <v>0</v>
      </c>
      <c r="K246" s="58">
        <f>K247</f>
        <v>11596257</v>
      </c>
      <c r="L246" s="38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5">
        <v>0</v>
      </c>
      <c r="AD246" s="4">
        <v>0</v>
      </c>
      <c r="AE246" s="1"/>
    </row>
    <row r="247" spans="1:31" ht="38.25" outlineLevel="3">
      <c r="A247" s="61">
        <v>231</v>
      </c>
      <c r="B247" s="54" t="s">
        <v>127</v>
      </c>
      <c r="C247" s="55" t="s">
        <v>204</v>
      </c>
      <c r="D247" s="55" t="s">
        <v>128</v>
      </c>
      <c r="E247" s="55" t="s">
        <v>1</v>
      </c>
      <c r="F247" s="56"/>
      <c r="G247" s="56"/>
      <c r="H247" s="56"/>
      <c r="I247" s="56"/>
      <c r="J247" s="57">
        <v>0</v>
      </c>
      <c r="K247" s="58">
        <f>K248+K252+K250</f>
        <v>11596257</v>
      </c>
      <c r="L247" s="38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5">
        <v>0</v>
      </c>
      <c r="AD247" s="4">
        <v>0</v>
      </c>
      <c r="AE247" s="1"/>
    </row>
    <row r="248" spans="1:31" ht="15" outlineLevel="4">
      <c r="A248" s="61">
        <v>232</v>
      </c>
      <c r="B248" s="54" t="s">
        <v>215</v>
      </c>
      <c r="C248" s="55" t="s">
        <v>204</v>
      </c>
      <c r="D248" s="55" t="s">
        <v>216</v>
      </c>
      <c r="E248" s="55" t="s">
        <v>1</v>
      </c>
      <c r="F248" s="56"/>
      <c r="G248" s="56"/>
      <c r="H248" s="56"/>
      <c r="I248" s="56"/>
      <c r="J248" s="57">
        <v>0</v>
      </c>
      <c r="K248" s="58">
        <f>K249</f>
        <v>7252257</v>
      </c>
      <c r="L248" s="38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5">
        <v>0</v>
      </c>
      <c r="AD248" s="4">
        <v>0</v>
      </c>
      <c r="AE248" s="1"/>
    </row>
    <row r="249" spans="1:31" ht="25.5" outlineLevel="5">
      <c r="A249" s="61">
        <v>233</v>
      </c>
      <c r="B249" s="54" t="s">
        <v>18</v>
      </c>
      <c r="C249" s="55" t="s">
        <v>204</v>
      </c>
      <c r="D249" s="55" t="s">
        <v>216</v>
      </c>
      <c r="E249" s="55" t="s">
        <v>19</v>
      </c>
      <c r="F249" s="56"/>
      <c r="G249" s="56"/>
      <c r="H249" s="56"/>
      <c r="I249" s="56"/>
      <c r="J249" s="57">
        <v>0</v>
      </c>
      <c r="K249" s="58">
        <f>2950000+4363000-60743</f>
        <v>7252257</v>
      </c>
      <c r="L249" s="38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5">
        <v>0</v>
      </c>
      <c r="AD249" s="4">
        <v>0</v>
      </c>
      <c r="AE249" s="1"/>
    </row>
    <row r="250" spans="1:31" ht="15" outlineLevel="4">
      <c r="A250" s="61">
        <v>234</v>
      </c>
      <c r="B250" s="54" t="s">
        <v>217</v>
      </c>
      <c r="C250" s="55" t="s">
        <v>204</v>
      </c>
      <c r="D250" s="55" t="s">
        <v>218</v>
      </c>
      <c r="E250" s="55" t="s">
        <v>1</v>
      </c>
      <c r="F250" s="56"/>
      <c r="G250" s="56"/>
      <c r="H250" s="56"/>
      <c r="I250" s="56"/>
      <c r="J250" s="57">
        <v>0</v>
      </c>
      <c r="K250" s="58">
        <f>K251</f>
        <v>4244000</v>
      </c>
      <c r="L250" s="38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5">
        <v>0</v>
      </c>
      <c r="AD250" s="4">
        <v>0</v>
      </c>
      <c r="AE250" s="1"/>
    </row>
    <row r="251" spans="1:31" ht="25.5" outlineLevel="5">
      <c r="A251" s="61">
        <v>235</v>
      </c>
      <c r="B251" s="54" t="s">
        <v>18</v>
      </c>
      <c r="C251" s="55" t="s">
        <v>204</v>
      </c>
      <c r="D251" s="55" t="s">
        <v>218</v>
      </c>
      <c r="E251" s="55" t="s">
        <v>19</v>
      </c>
      <c r="F251" s="56"/>
      <c r="G251" s="56"/>
      <c r="H251" s="56"/>
      <c r="I251" s="56"/>
      <c r="J251" s="57">
        <v>0</v>
      </c>
      <c r="K251" s="58">
        <f>3936000+990000+1500000-2182000</f>
        <v>4244000</v>
      </c>
      <c r="L251" s="38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5">
        <v>0</v>
      </c>
      <c r="AD251" s="4">
        <v>0</v>
      </c>
      <c r="AE251" s="1"/>
    </row>
    <row r="252" spans="1:31" ht="51" outlineLevel="4">
      <c r="A252" s="61">
        <v>236</v>
      </c>
      <c r="B252" s="54" t="s">
        <v>219</v>
      </c>
      <c r="C252" s="55" t="s">
        <v>204</v>
      </c>
      <c r="D252" s="55" t="s">
        <v>220</v>
      </c>
      <c r="E252" s="55" t="s">
        <v>1</v>
      </c>
      <c r="F252" s="56"/>
      <c r="G252" s="56"/>
      <c r="H252" s="56"/>
      <c r="I252" s="56"/>
      <c r="J252" s="57">
        <v>0</v>
      </c>
      <c r="K252" s="58">
        <f>K253</f>
        <v>100000</v>
      </c>
      <c r="L252" s="38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5">
        <v>0</v>
      </c>
      <c r="AD252" s="4">
        <v>0</v>
      </c>
      <c r="AE252" s="1"/>
    </row>
    <row r="253" spans="1:31" ht="25.5" outlineLevel="5">
      <c r="A253" s="61">
        <v>237</v>
      </c>
      <c r="B253" s="54" t="s">
        <v>18</v>
      </c>
      <c r="C253" s="55" t="s">
        <v>204</v>
      </c>
      <c r="D253" s="55" t="s">
        <v>220</v>
      </c>
      <c r="E253" s="55" t="s">
        <v>19</v>
      </c>
      <c r="F253" s="56"/>
      <c r="G253" s="56"/>
      <c r="H253" s="56"/>
      <c r="I253" s="56"/>
      <c r="J253" s="57">
        <v>0</v>
      </c>
      <c r="K253" s="58">
        <v>100000</v>
      </c>
      <c r="L253" s="38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5">
        <v>0</v>
      </c>
      <c r="AD253" s="4">
        <v>0</v>
      </c>
      <c r="AE253" s="1"/>
    </row>
    <row r="254" spans="1:31" s="23" customFormat="1" ht="25.5" outlineLevel="1">
      <c r="A254" s="61">
        <v>238</v>
      </c>
      <c r="B254" s="59" t="s">
        <v>421</v>
      </c>
      <c r="C254" s="50" t="s">
        <v>221</v>
      </c>
      <c r="D254" s="50" t="s">
        <v>3</v>
      </c>
      <c r="E254" s="50" t="s">
        <v>1</v>
      </c>
      <c r="F254" s="51"/>
      <c r="G254" s="51"/>
      <c r="H254" s="51"/>
      <c r="I254" s="51"/>
      <c r="J254" s="52">
        <v>0</v>
      </c>
      <c r="K254" s="53">
        <f>K255+K258+K271</f>
        <v>10245890</v>
      </c>
      <c r="L254" s="37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0</v>
      </c>
      <c r="Z254" s="25">
        <v>0</v>
      </c>
      <c r="AA254" s="25">
        <v>0</v>
      </c>
      <c r="AB254" s="25">
        <v>0</v>
      </c>
      <c r="AC254" s="26">
        <v>0</v>
      </c>
      <c r="AD254" s="25">
        <v>0</v>
      </c>
      <c r="AE254" s="22"/>
    </row>
    <row r="255" spans="1:31" ht="42" customHeight="1" outlineLevel="2">
      <c r="A255" s="61">
        <v>239</v>
      </c>
      <c r="B255" s="54" t="s">
        <v>49</v>
      </c>
      <c r="C255" s="55" t="s">
        <v>221</v>
      </c>
      <c r="D255" s="55" t="s">
        <v>50</v>
      </c>
      <c r="E255" s="55" t="s">
        <v>1</v>
      </c>
      <c r="F255" s="56"/>
      <c r="G255" s="56"/>
      <c r="H255" s="56"/>
      <c r="I255" s="56"/>
      <c r="J255" s="57">
        <v>0</v>
      </c>
      <c r="K255" s="58">
        <f>K256</f>
        <v>1350000</v>
      </c>
      <c r="L255" s="38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5">
        <v>0</v>
      </c>
      <c r="AD255" s="4">
        <v>0</v>
      </c>
      <c r="AE255" s="1"/>
    </row>
    <row r="256" spans="1:31" ht="15" outlineLevel="4">
      <c r="A256" s="61">
        <v>240</v>
      </c>
      <c r="B256" s="54" t="s">
        <v>222</v>
      </c>
      <c r="C256" s="55" t="s">
        <v>221</v>
      </c>
      <c r="D256" s="55" t="s">
        <v>223</v>
      </c>
      <c r="E256" s="55" t="s">
        <v>1</v>
      </c>
      <c r="F256" s="56"/>
      <c r="G256" s="56"/>
      <c r="H256" s="56"/>
      <c r="I256" s="56"/>
      <c r="J256" s="57">
        <v>0</v>
      </c>
      <c r="K256" s="58">
        <f>K257</f>
        <v>1350000</v>
      </c>
      <c r="L256" s="38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5">
        <v>0</v>
      </c>
      <c r="AD256" s="4">
        <v>0</v>
      </c>
      <c r="AE256" s="1"/>
    </row>
    <row r="257" spans="1:31" ht="51" outlineLevel="5">
      <c r="A257" s="61">
        <v>241</v>
      </c>
      <c r="B257" s="54" t="s">
        <v>138</v>
      </c>
      <c r="C257" s="55" t="s">
        <v>221</v>
      </c>
      <c r="D257" s="55" t="s">
        <v>223</v>
      </c>
      <c r="E257" s="55" t="s">
        <v>139</v>
      </c>
      <c r="F257" s="56"/>
      <c r="G257" s="56"/>
      <c r="H257" s="56"/>
      <c r="I257" s="56"/>
      <c r="J257" s="57">
        <v>0</v>
      </c>
      <c r="K257" s="58">
        <v>1350000</v>
      </c>
      <c r="L257" s="38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5">
        <v>0</v>
      </c>
      <c r="AD257" s="4">
        <v>0</v>
      </c>
      <c r="AE257" s="1"/>
    </row>
    <row r="258" spans="1:31" ht="53.25" customHeight="1" outlineLevel="2">
      <c r="A258" s="61">
        <v>242</v>
      </c>
      <c r="B258" s="54" t="s">
        <v>125</v>
      </c>
      <c r="C258" s="55" t="s">
        <v>221</v>
      </c>
      <c r="D258" s="55" t="s">
        <v>126</v>
      </c>
      <c r="E258" s="55" t="s">
        <v>1</v>
      </c>
      <c r="F258" s="56"/>
      <c r="G258" s="56"/>
      <c r="H258" s="56"/>
      <c r="I258" s="56"/>
      <c r="J258" s="57">
        <v>0</v>
      </c>
      <c r="K258" s="58">
        <f>K259+K263+K266</f>
        <v>8813890</v>
      </c>
      <c r="L258" s="38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5">
        <v>0</v>
      </c>
      <c r="AD258" s="4">
        <v>0</v>
      </c>
      <c r="AE258" s="1"/>
    </row>
    <row r="259" spans="1:31" ht="25.5" outlineLevel="3">
      <c r="A259" s="61">
        <v>243</v>
      </c>
      <c r="B259" s="54" t="s">
        <v>224</v>
      </c>
      <c r="C259" s="55" t="s">
        <v>221</v>
      </c>
      <c r="D259" s="55" t="s">
        <v>225</v>
      </c>
      <c r="E259" s="55" t="s">
        <v>1</v>
      </c>
      <c r="F259" s="56"/>
      <c r="G259" s="56"/>
      <c r="H259" s="56"/>
      <c r="I259" s="56"/>
      <c r="J259" s="57">
        <v>0</v>
      </c>
      <c r="K259" s="58">
        <f>K260</f>
        <v>1650000</v>
      </c>
      <c r="L259" s="38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5">
        <v>0</v>
      </c>
      <c r="AD259" s="4">
        <v>0</v>
      </c>
      <c r="AE259" s="1"/>
    </row>
    <row r="260" spans="1:31" ht="25.5" outlineLevel="4">
      <c r="A260" s="61">
        <v>244</v>
      </c>
      <c r="B260" s="54" t="s">
        <v>226</v>
      </c>
      <c r="C260" s="55" t="s">
        <v>221</v>
      </c>
      <c r="D260" s="55" t="s">
        <v>227</v>
      </c>
      <c r="E260" s="55" t="s">
        <v>1</v>
      </c>
      <c r="F260" s="56"/>
      <c r="G260" s="56"/>
      <c r="H260" s="56"/>
      <c r="I260" s="56"/>
      <c r="J260" s="57">
        <v>0</v>
      </c>
      <c r="K260" s="58">
        <f>K262+K261</f>
        <v>1650000</v>
      </c>
      <c r="L260" s="38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5">
        <v>0</v>
      </c>
      <c r="AD260" s="4">
        <v>0</v>
      </c>
      <c r="AE260" s="1"/>
    </row>
    <row r="261" spans="1:31" ht="25.5" outlineLevel="4">
      <c r="A261" s="61">
        <v>245</v>
      </c>
      <c r="B261" s="54" t="s">
        <v>18</v>
      </c>
      <c r="C261" s="55" t="s">
        <v>221</v>
      </c>
      <c r="D261" s="55" t="s">
        <v>227</v>
      </c>
      <c r="E261" s="55">
        <v>240</v>
      </c>
      <c r="F261" s="56"/>
      <c r="G261" s="56"/>
      <c r="H261" s="56"/>
      <c r="I261" s="56"/>
      <c r="J261" s="57"/>
      <c r="K261" s="58">
        <v>150000</v>
      </c>
      <c r="L261" s="38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5"/>
      <c r="AD261" s="4"/>
      <c r="AE261" s="1"/>
    </row>
    <row r="262" spans="1:31" ht="15" outlineLevel="5">
      <c r="A262" s="61">
        <v>246</v>
      </c>
      <c r="B262" s="54" t="s">
        <v>196</v>
      </c>
      <c r="C262" s="55" t="s">
        <v>221</v>
      </c>
      <c r="D262" s="55" t="s">
        <v>227</v>
      </c>
      <c r="E262" s="55" t="s">
        <v>197</v>
      </c>
      <c r="F262" s="56"/>
      <c r="G262" s="56"/>
      <c r="H262" s="56"/>
      <c r="I262" s="56"/>
      <c r="J262" s="57">
        <v>0</v>
      </c>
      <c r="K262" s="58">
        <v>1500000</v>
      </c>
      <c r="L262" s="38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5">
        <v>0</v>
      </c>
      <c r="AD262" s="4">
        <v>0</v>
      </c>
      <c r="AE262" s="1"/>
    </row>
    <row r="263" spans="1:31" ht="38.25" outlineLevel="3">
      <c r="A263" s="61">
        <v>247</v>
      </c>
      <c r="B263" s="54" t="s">
        <v>194</v>
      </c>
      <c r="C263" s="55" t="s">
        <v>221</v>
      </c>
      <c r="D263" s="55" t="s">
        <v>195</v>
      </c>
      <c r="E263" s="55" t="s">
        <v>1</v>
      </c>
      <c r="F263" s="56"/>
      <c r="G263" s="56"/>
      <c r="H263" s="56"/>
      <c r="I263" s="56"/>
      <c r="J263" s="57">
        <v>0</v>
      </c>
      <c r="K263" s="58">
        <f>K264</f>
        <v>100000</v>
      </c>
      <c r="L263" s="38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5">
        <v>0</v>
      </c>
      <c r="AD263" s="4">
        <v>0</v>
      </c>
      <c r="AE263" s="1"/>
    </row>
    <row r="264" spans="1:31" ht="38.25" outlineLevel="4">
      <c r="A264" s="61">
        <v>248</v>
      </c>
      <c r="B264" s="54" t="s">
        <v>228</v>
      </c>
      <c r="C264" s="55" t="s">
        <v>221</v>
      </c>
      <c r="D264" s="55" t="s">
        <v>229</v>
      </c>
      <c r="E264" s="55" t="s">
        <v>1</v>
      </c>
      <c r="F264" s="56"/>
      <c r="G264" s="56"/>
      <c r="H264" s="56"/>
      <c r="I264" s="56"/>
      <c r="J264" s="57">
        <v>0</v>
      </c>
      <c r="K264" s="58">
        <f>K265</f>
        <v>100000</v>
      </c>
      <c r="L264" s="38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5">
        <v>0</v>
      </c>
      <c r="AD264" s="4">
        <v>0</v>
      </c>
      <c r="AE264" s="1"/>
    </row>
    <row r="265" spans="1:31" ht="25.5" outlineLevel="5">
      <c r="A265" s="61">
        <v>249</v>
      </c>
      <c r="B265" s="54" t="s">
        <v>18</v>
      </c>
      <c r="C265" s="55" t="s">
        <v>221</v>
      </c>
      <c r="D265" s="55" t="s">
        <v>229</v>
      </c>
      <c r="E265" s="55" t="s">
        <v>19</v>
      </c>
      <c r="F265" s="56"/>
      <c r="G265" s="56"/>
      <c r="H265" s="56"/>
      <c r="I265" s="56"/>
      <c r="J265" s="57">
        <v>0</v>
      </c>
      <c r="K265" s="58">
        <v>100000</v>
      </c>
      <c r="L265" s="38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5">
        <v>0</v>
      </c>
      <c r="AD265" s="4">
        <v>0</v>
      </c>
      <c r="AE265" s="1"/>
    </row>
    <row r="266" spans="1:31" ht="63.75" outlineLevel="3">
      <c r="A266" s="61">
        <v>250</v>
      </c>
      <c r="B266" s="54" t="s">
        <v>230</v>
      </c>
      <c r="C266" s="55" t="s">
        <v>221</v>
      </c>
      <c r="D266" s="55" t="s">
        <v>231</v>
      </c>
      <c r="E266" s="55" t="s">
        <v>1</v>
      </c>
      <c r="F266" s="56"/>
      <c r="G266" s="56"/>
      <c r="H266" s="56"/>
      <c r="I266" s="56"/>
      <c r="J266" s="57">
        <v>0</v>
      </c>
      <c r="K266" s="58">
        <f>K267</f>
        <v>7063890</v>
      </c>
      <c r="L266" s="38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5">
        <v>0</v>
      </c>
      <c r="AD266" s="4">
        <v>0</v>
      </c>
      <c r="AE266" s="1"/>
    </row>
    <row r="267" spans="1:31" ht="38.25" outlineLevel="4">
      <c r="A267" s="61">
        <v>251</v>
      </c>
      <c r="B267" s="54" t="s">
        <v>232</v>
      </c>
      <c r="C267" s="55" t="s">
        <v>221</v>
      </c>
      <c r="D267" s="55" t="s">
        <v>233</v>
      </c>
      <c r="E267" s="55" t="s">
        <v>1</v>
      </c>
      <c r="F267" s="56"/>
      <c r="G267" s="56"/>
      <c r="H267" s="56"/>
      <c r="I267" s="56"/>
      <c r="J267" s="57">
        <v>0</v>
      </c>
      <c r="K267" s="58">
        <f>K268+K269+K270</f>
        <v>7063890</v>
      </c>
      <c r="L267" s="38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5">
        <v>0</v>
      </c>
      <c r="AD267" s="4">
        <v>0</v>
      </c>
      <c r="AE267" s="1"/>
    </row>
    <row r="268" spans="1:31" ht="25.5" outlineLevel="5">
      <c r="A268" s="61">
        <v>252</v>
      </c>
      <c r="B268" s="54" t="s">
        <v>97</v>
      </c>
      <c r="C268" s="55" t="s">
        <v>221</v>
      </c>
      <c r="D268" s="55" t="s">
        <v>233</v>
      </c>
      <c r="E268" s="55" t="s">
        <v>98</v>
      </c>
      <c r="F268" s="56"/>
      <c r="G268" s="56"/>
      <c r="H268" s="56"/>
      <c r="I268" s="56"/>
      <c r="J268" s="57">
        <v>0</v>
      </c>
      <c r="K268" s="58">
        <f>4012377-104000</f>
        <v>3908377</v>
      </c>
      <c r="L268" s="38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5">
        <v>0</v>
      </c>
      <c r="AD268" s="4">
        <v>0</v>
      </c>
      <c r="AE268" s="1"/>
    </row>
    <row r="269" spans="1:31" ht="25.5" outlineLevel="5">
      <c r="A269" s="61">
        <v>253</v>
      </c>
      <c r="B269" s="54" t="s">
        <v>18</v>
      </c>
      <c r="C269" s="55" t="s">
        <v>221</v>
      </c>
      <c r="D269" s="55" t="s">
        <v>233</v>
      </c>
      <c r="E269" s="55" t="s">
        <v>19</v>
      </c>
      <c r="F269" s="56"/>
      <c r="G269" s="56"/>
      <c r="H269" s="56"/>
      <c r="I269" s="56"/>
      <c r="J269" s="57">
        <v>0</v>
      </c>
      <c r="K269" s="58">
        <f>1442202+1780890-613000</f>
        <v>2610092</v>
      </c>
      <c r="L269" s="38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5">
        <v>0</v>
      </c>
      <c r="AD269" s="4">
        <v>0</v>
      </c>
      <c r="AE269" s="1"/>
    </row>
    <row r="270" spans="1:31" ht="15" outlineLevel="5">
      <c r="A270" s="61">
        <v>254</v>
      </c>
      <c r="B270" s="54" t="s">
        <v>20</v>
      </c>
      <c r="C270" s="55" t="s">
        <v>221</v>
      </c>
      <c r="D270" s="55" t="s">
        <v>233</v>
      </c>
      <c r="E270" s="55" t="s">
        <v>21</v>
      </c>
      <c r="F270" s="56"/>
      <c r="G270" s="56"/>
      <c r="H270" s="56"/>
      <c r="I270" s="56"/>
      <c r="J270" s="57">
        <v>0</v>
      </c>
      <c r="K270" s="58">
        <v>545421</v>
      </c>
      <c r="L270" s="38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5">
        <v>0</v>
      </c>
      <c r="AD270" s="4">
        <v>0</v>
      </c>
      <c r="AE270" s="1"/>
    </row>
    <row r="271" spans="1:31" ht="15" outlineLevel="5">
      <c r="A271" s="61">
        <v>255</v>
      </c>
      <c r="B271" s="87" t="s">
        <v>500</v>
      </c>
      <c r="C271" s="55" t="s">
        <v>221</v>
      </c>
      <c r="D271" s="89" t="s">
        <v>15</v>
      </c>
      <c r="E271" s="55" t="s">
        <v>1</v>
      </c>
      <c r="F271" s="56"/>
      <c r="G271" s="56"/>
      <c r="H271" s="56"/>
      <c r="I271" s="56"/>
      <c r="J271" s="57"/>
      <c r="K271" s="58">
        <f>K272</f>
        <v>82000</v>
      </c>
      <c r="L271" s="38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5"/>
      <c r="AD271" s="4"/>
      <c r="AE271" s="1"/>
    </row>
    <row r="272" spans="1:31" ht="40.5" customHeight="1" outlineLevel="5">
      <c r="A272" s="61">
        <v>256</v>
      </c>
      <c r="B272" s="66" t="s">
        <v>505</v>
      </c>
      <c r="C272" s="32" t="s">
        <v>221</v>
      </c>
      <c r="D272" s="72" t="s">
        <v>504</v>
      </c>
      <c r="E272" s="32" t="s">
        <v>1</v>
      </c>
      <c r="F272" s="56"/>
      <c r="G272" s="56"/>
      <c r="H272" s="56"/>
      <c r="I272" s="56"/>
      <c r="J272" s="57"/>
      <c r="K272" s="58">
        <f>K273</f>
        <v>82000</v>
      </c>
      <c r="L272" s="38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5"/>
      <c r="AD272" s="4"/>
      <c r="AE272" s="1"/>
    </row>
    <row r="273" spans="1:31" ht="25.5" outlineLevel="5">
      <c r="A273" s="61">
        <v>257</v>
      </c>
      <c r="B273" s="96" t="s">
        <v>506</v>
      </c>
      <c r="C273" s="91" t="s">
        <v>221</v>
      </c>
      <c r="D273" s="76" t="s">
        <v>504</v>
      </c>
      <c r="E273" s="91" t="s">
        <v>98</v>
      </c>
      <c r="F273" s="86"/>
      <c r="G273" s="56"/>
      <c r="H273" s="56"/>
      <c r="I273" s="56"/>
      <c r="J273" s="57"/>
      <c r="K273" s="58">
        <v>82000</v>
      </c>
      <c r="L273" s="38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5"/>
      <c r="AD273" s="4"/>
      <c r="AE273" s="1"/>
    </row>
    <row r="274" spans="1:31" s="23" customFormat="1" ht="14.25" outlineLevel="5">
      <c r="A274" s="61">
        <v>258</v>
      </c>
      <c r="B274" s="119" t="s">
        <v>546</v>
      </c>
      <c r="C274" s="123" t="s">
        <v>548</v>
      </c>
      <c r="D274" s="122" t="s">
        <v>3</v>
      </c>
      <c r="E274" s="74" t="s">
        <v>1</v>
      </c>
      <c r="F274" s="120"/>
      <c r="G274" s="51"/>
      <c r="H274" s="51"/>
      <c r="I274" s="51"/>
      <c r="J274" s="52"/>
      <c r="K274" s="53">
        <f>K275</f>
        <v>300000</v>
      </c>
      <c r="L274" s="37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6"/>
      <c r="AD274" s="25"/>
      <c r="AE274" s="22"/>
    </row>
    <row r="275" spans="1:31" s="23" customFormat="1" ht="25.5" outlineLevel="5">
      <c r="A275" s="61">
        <v>259</v>
      </c>
      <c r="B275" s="119" t="s">
        <v>547</v>
      </c>
      <c r="C275" s="123" t="s">
        <v>545</v>
      </c>
      <c r="D275" s="122" t="s">
        <v>3</v>
      </c>
      <c r="E275" s="50" t="s">
        <v>1</v>
      </c>
      <c r="F275" s="120"/>
      <c r="G275" s="51"/>
      <c r="H275" s="51"/>
      <c r="I275" s="51"/>
      <c r="J275" s="52"/>
      <c r="K275" s="53">
        <f>K276</f>
        <v>300000</v>
      </c>
      <c r="L275" s="37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6"/>
      <c r="AD275" s="25"/>
      <c r="AE275" s="22"/>
    </row>
    <row r="276" spans="1:31" ht="51" outlineLevel="2">
      <c r="A276" s="61">
        <v>260</v>
      </c>
      <c r="B276" s="54" t="s">
        <v>209</v>
      </c>
      <c r="C276" s="121" t="s">
        <v>545</v>
      </c>
      <c r="D276" s="111" t="s">
        <v>210</v>
      </c>
      <c r="E276" s="111" t="s">
        <v>1</v>
      </c>
      <c r="F276" s="56"/>
      <c r="G276" s="56"/>
      <c r="H276" s="56"/>
      <c r="I276" s="56"/>
      <c r="J276" s="57">
        <v>0</v>
      </c>
      <c r="K276" s="58">
        <f>K277</f>
        <v>300000</v>
      </c>
      <c r="L276" s="38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5">
        <v>0</v>
      </c>
      <c r="AD276" s="4">
        <v>0</v>
      </c>
      <c r="AE276" s="1"/>
    </row>
    <row r="277" spans="1:31" ht="25.5" outlineLevel="3">
      <c r="A277" s="61">
        <v>261</v>
      </c>
      <c r="B277" s="54" t="s">
        <v>211</v>
      </c>
      <c r="C277" s="82" t="s">
        <v>545</v>
      </c>
      <c r="D277" s="55" t="s">
        <v>212</v>
      </c>
      <c r="E277" s="55" t="s">
        <v>1</v>
      </c>
      <c r="F277" s="56"/>
      <c r="G277" s="56"/>
      <c r="H277" s="56"/>
      <c r="I277" s="56"/>
      <c r="J277" s="57">
        <v>0</v>
      </c>
      <c r="K277" s="58">
        <f>K278</f>
        <v>300000</v>
      </c>
      <c r="L277" s="38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5">
        <v>0</v>
      </c>
      <c r="AD277" s="4">
        <v>0</v>
      </c>
      <c r="AE277" s="1"/>
    </row>
    <row r="278" spans="1:31" ht="25.5" outlineLevel="4">
      <c r="A278" s="61">
        <v>262</v>
      </c>
      <c r="B278" s="54" t="s">
        <v>213</v>
      </c>
      <c r="C278" s="82" t="s">
        <v>545</v>
      </c>
      <c r="D278" s="55" t="s">
        <v>214</v>
      </c>
      <c r="E278" s="55" t="s">
        <v>1</v>
      </c>
      <c r="F278" s="56"/>
      <c r="G278" s="56"/>
      <c r="H278" s="56"/>
      <c r="I278" s="56"/>
      <c r="J278" s="57">
        <v>0</v>
      </c>
      <c r="K278" s="58">
        <f>K279</f>
        <v>300000</v>
      </c>
      <c r="L278" s="38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5">
        <v>0</v>
      </c>
      <c r="AD278" s="4">
        <v>0</v>
      </c>
      <c r="AE278" s="1"/>
    </row>
    <row r="279" spans="1:31" ht="25.5" outlineLevel="5">
      <c r="A279" s="61">
        <v>263</v>
      </c>
      <c r="B279" s="54" t="s">
        <v>18</v>
      </c>
      <c r="C279" s="82" t="s">
        <v>545</v>
      </c>
      <c r="D279" s="55" t="s">
        <v>214</v>
      </c>
      <c r="E279" s="55" t="s">
        <v>19</v>
      </c>
      <c r="F279" s="56"/>
      <c r="G279" s="56"/>
      <c r="H279" s="56"/>
      <c r="I279" s="56"/>
      <c r="J279" s="57">
        <v>0</v>
      </c>
      <c r="K279" s="58">
        <v>300000</v>
      </c>
      <c r="L279" s="38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5">
        <v>0</v>
      </c>
      <c r="AD279" s="4">
        <v>0</v>
      </c>
      <c r="AE279" s="1"/>
    </row>
    <row r="280" spans="1:31" s="23" customFormat="1" ht="14.25">
      <c r="A280" s="61">
        <v>264</v>
      </c>
      <c r="B280" s="59" t="s">
        <v>422</v>
      </c>
      <c r="C280" s="50" t="s">
        <v>234</v>
      </c>
      <c r="D280" s="50" t="s">
        <v>3</v>
      </c>
      <c r="E280" s="50" t="s">
        <v>1</v>
      </c>
      <c r="F280" s="51"/>
      <c r="G280" s="51"/>
      <c r="H280" s="51"/>
      <c r="I280" s="51"/>
      <c r="J280" s="52">
        <v>0</v>
      </c>
      <c r="K280" s="53">
        <f>K281+K301+K329+K347+K390</f>
        <v>200025013</v>
      </c>
      <c r="L280" s="37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0</v>
      </c>
      <c r="Z280" s="25">
        <v>0</v>
      </c>
      <c r="AA280" s="25">
        <v>0</v>
      </c>
      <c r="AB280" s="25">
        <v>0</v>
      </c>
      <c r="AC280" s="26">
        <v>0</v>
      </c>
      <c r="AD280" s="25">
        <v>0</v>
      </c>
      <c r="AE280" s="22"/>
    </row>
    <row r="281" spans="1:31" s="23" customFormat="1" ht="14.25" outlineLevel="1">
      <c r="A281" s="61">
        <v>265</v>
      </c>
      <c r="B281" s="59" t="s">
        <v>423</v>
      </c>
      <c r="C281" s="50" t="s">
        <v>235</v>
      </c>
      <c r="D281" s="50" t="s">
        <v>3</v>
      </c>
      <c r="E281" s="50" t="s">
        <v>1</v>
      </c>
      <c r="F281" s="51"/>
      <c r="G281" s="51"/>
      <c r="H281" s="51"/>
      <c r="I281" s="51"/>
      <c r="J281" s="52">
        <v>0</v>
      </c>
      <c r="K281" s="53">
        <f>K282+K298</f>
        <v>67348610</v>
      </c>
      <c r="L281" s="37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0</v>
      </c>
      <c r="X281" s="25">
        <v>0</v>
      </c>
      <c r="Y281" s="25">
        <v>0</v>
      </c>
      <c r="Z281" s="25">
        <v>0</v>
      </c>
      <c r="AA281" s="25">
        <v>0</v>
      </c>
      <c r="AB281" s="25">
        <v>0</v>
      </c>
      <c r="AC281" s="26">
        <v>0</v>
      </c>
      <c r="AD281" s="25">
        <v>0</v>
      </c>
      <c r="AE281" s="22"/>
    </row>
    <row r="282" spans="1:31" ht="38.25" outlineLevel="2">
      <c r="A282" s="61">
        <v>266</v>
      </c>
      <c r="B282" s="54" t="s">
        <v>489</v>
      </c>
      <c r="C282" s="55" t="s">
        <v>235</v>
      </c>
      <c r="D282" s="55" t="s">
        <v>236</v>
      </c>
      <c r="E282" s="55" t="s">
        <v>1</v>
      </c>
      <c r="F282" s="56"/>
      <c r="G282" s="56"/>
      <c r="H282" s="56"/>
      <c r="I282" s="56"/>
      <c r="J282" s="57">
        <v>0</v>
      </c>
      <c r="K282" s="58">
        <f>K283+K295+K290</f>
        <v>64619100</v>
      </c>
      <c r="L282" s="38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5">
        <v>0</v>
      </c>
      <c r="AD282" s="4">
        <v>0</v>
      </c>
      <c r="AE282" s="1"/>
    </row>
    <row r="283" spans="1:31" ht="25.5" outlineLevel="3">
      <c r="A283" s="61">
        <v>267</v>
      </c>
      <c r="B283" s="54" t="s">
        <v>237</v>
      </c>
      <c r="C283" s="55" t="s">
        <v>235</v>
      </c>
      <c r="D283" s="55" t="s">
        <v>238</v>
      </c>
      <c r="E283" s="55" t="s">
        <v>1</v>
      </c>
      <c r="F283" s="56"/>
      <c r="G283" s="56"/>
      <c r="H283" s="56"/>
      <c r="I283" s="56"/>
      <c r="J283" s="57">
        <v>0</v>
      </c>
      <c r="K283" s="58">
        <f>K284+K286+K288</f>
        <v>61349100</v>
      </c>
      <c r="L283" s="38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5">
        <v>0</v>
      </c>
      <c r="AD283" s="4">
        <v>0</v>
      </c>
      <c r="AE283" s="62"/>
    </row>
    <row r="284" spans="1:31" ht="92.25" customHeight="1" outlineLevel="4">
      <c r="A284" s="61">
        <v>268</v>
      </c>
      <c r="B284" s="54" t="s">
        <v>239</v>
      </c>
      <c r="C284" s="55" t="s">
        <v>235</v>
      </c>
      <c r="D284" s="55" t="s">
        <v>240</v>
      </c>
      <c r="E284" s="55" t="s">
        <v>1</v>
      </c>
      <c r="F284" s="56"/>
      <c r="G284" s="56"/>
      <c r="H284" s="56"/>
      <c r="I284" s="56"/>
      <c r="J284" s="57">
        <v>0</v>
      </c>
      <c r="K284" s="58">
        <f>K285</f>
        <v>40582800</v>
      </c>
      <c r="L284" s="38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5">
        <v>0</v>
      </c>
      <c r="AD284" s="4">
        <v>0</v>
      </c>
      <c r="AE284" s="1"/>
    </row>
    <row r="285" spans="1:31" ht="15" outlineLevel="5">
      <c r="A285" s="61">
        <v>269</v>
      </c>
      <c r="B285" s="54" t="s">
        <v>241</v>
      </c>
      <c r="C285" s="55" t="s">
        <v>235</v>
      </c>
      <c r="D285" s="55" t="s">
        <v>240</v>
      </c>
      <c r="E285" s="55" t="s">
        <v>242</v>
      </c>
      <c r="F285" s="56"/>
      <c r="G285" s="56"/>
      <c r="H285" s="56"/>
      <c r="I285" s="56"/>
      <c r="J285" s="57">
        <v>0</v>
      </c>
      <c r="K285" s="58">
        <f>38883000+1699800</f>
        <v>40582800</v>
      </c>
      <c r="L285" s="38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5">
        <v>0</v>
      </c>
      <c r="AD285" s="4">
        <v>0</v>
      </c>
      <c r="AE285" s="1"/>
    </row>
    <row r="286" spans="1:31" ht="91.5" customHeight="1" outlineLevel="4">
      <c r="A286" s="61">
        <v>270</v>
      </c>
      <c r="B286" s="54" t="s">
        <v>243</v>
      </c>
      <c r="C286" s="55" t="s">
        <v>235</v>
      </c>
      <c r="D286" s="55" t="s">
        <v>244</v>
      </c>
      <c r="E286" s="55" t="s">
        <v>1</v>
      </c>
      <c r="F286" s="56"/>
      <c r="G286" s="56"/>
      <c r="H286" s="56"/>
      <c r="I286" s="56"/>
      <c r="J286" s="57">
        <v>0</v>
      </c>
      <c r="K286" s="58">
        <f>K287</f>
        <v>710000</v>
      </c>
      <c r="L286" s="38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5">
        <v>0</v>
      </c>
      <c r="AD286" s="4">
        <v>0</v>
      </c>
      <c r="AE286" s="1"/>
    </row>
    <row r="287" spans="1:31" ht="15" outlineLevel="5">
      <c r="A287" s="61">
        <v>271</v>
      </c>
      <c r="B287" s="54" t="s">
        <v>241</v>
      </c>
      <c r="C287" s="55" t="s">
        <v>235</v>
      </c>
      <c r="D287" s="55" t="s">
        <v>244</v>
      </c>
      <c r="E287" s="55" t="s">
        <v>242</v>
      </c>
      <c r="F287" s="56"/>
      <c r="G287" s="56"/>
      <c r="H287" s="56"/>
      <c r="I287" s="56"/>
      <c r="J287" s="57">
        <v>0</v>
      </c>
      <c r="K287" s="58">
        <v>710000</v>
      </c>
      <c r="L287" s="38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5">
        <v>0</v>
      </c>
      <c r="AD287" s="4">
        <v>0</v>
      </c>
      <c r="AE287" s="1"/>
    </row>
    <row r="288" spans="1:31" ht="76.5" outlineLevel="4">
      <c r="A288" s="61">
        <v>272</v>
      </c>
      <c r="B288" s="54" t="s">
        <v>245</v>
      </c>
      <c r="C288" s="55" t="s">
        <v>235</v>
      </c>
      <c r="D288" s="55" t="s">
        <v>246</v>
      </c>
      <c r="E288" s="55" t="s">
        <v>1</v>
      </c>
      <c r="F288" s="56"/>
      <c r="G288" s="56"/>
      <c r="H288" s="56"/>
      <c r="I288" s="56"/>
      <c r="J288" s="57">
        <v>0</v>
      </c>
      <c r="K288" s="58">
        <f>K289</f>
        <v>20056300</v>
      </c>
      <c r="L288" s="38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5">
        <v>0</v>
      </c>
      <c r="AD288" s="4">
        <v>0</v>
      </c>
      <c r="AE288" s="1"/>
    </row>
    <row r="289" spans="1:31" ht="15" outlineLevel="5">
      <c r="A289" s="61">
        <v>273</v>
      </c>
      <c r="B289" s="54" t="s">
        <v>241</v>
      </c>
      <c r="C289" s="55" t="s">
        <v>235</v>
      </c>
      <c r="D289" s="55" t="s">
        <v>246</v>
      </c>
      <c r="E289" s="55" t="s">
        <v>242</v>
      </c>
      <c r="F289" s="56"/>
      <c r="G289" s="56"/>
      <c r="H289" s="56"/>
      <c r="I289" s="56"/>
      <c r="J289" s="57">
        <v>0</v>
      </c>
      <c r="K289" s="58">
        <v>20056300</v>
      </c>
      <c r="L289" s="38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5">
        <v>0</v>
      </c>
      <c r="AD289" s="4">
        <v>0</v>
      </c>
      <c r="AE289" s="1"/>
    </row>
    <row r="290" spans="1:31" ht="38.25" outlineLevel="5">
      <c r="A290" s="61">
        <v>274</v>
      </c>
      <c r="B290" s="54" t="s">
        <v>262</v>
      </c>
      <c r="C290" s="55" t="s">
        <v>235</v>
      </c>
      <c r="D290" s="55" t="s">
        <v>263</v>
      </c>
      <c r="E290" s="55" t="s">
        <v>1</v>
      </c>
      <c r="F290" s="56"/>
      <c r="G290" s="56"/>
      <c r="H290" s="56"/>
      <c r="I290" s="56"/>
      <c r="J290" s="57"/>
      <c r="K290" s="58">
        <f>K291+K293</f>
        <v>3240000</v>
      </c>
      <c r="L290" s="38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5"/>
      <c r="AD290" s="4"/>
      <c r="AE290" s="1"/>
    </row>
    <row r="291" spans="1:31" ht="27.75" customHeight="1" outlineLevel="5">
      <c r="A291" s="61">
        <v>275</v>
      </c>
      <c r="B291" s="54" t="s">
        <v>494</v>
      </c>
      <c r="C291" s="55" t="s">
        <v>235</v>
      </c>
      <c r="D291" s="55">
        <v>4341313000</v>
      </c>
      <c r="E291" s="55" t="s">
        <v>242</v>
      </c>
      <c r="F291" s="56"/>
      <c r="G291" s="56"/>
      <c r="H291" s="56"/>
      <c r="I291" s="56"/>
      <c r="J291" s="57"/>
      <c r="K291" s="58">
        <f>K292</f>
        <v>270000</v>
      </c>
      <c r="L291" s="38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5"/>
      <c r="AD291" s="4"/>
      <c r="AE291" s="1"/>
    </row>
    <row r="292" spans="1:31" ht="15" outlineLevel="5">
      <c r="A292" s="61">
        <v>276</v>
      </c>
      <c r="B292" s="54" t="s">
        <v>241</v>
      </c>
      <c r="C292" s="55" t="s">
        <v>235</v>
      </c>
      <c r="D292" s="55">
        <v>4341313000</v>
      </c>
      <c r="E292" s="55" t="s">
        <v>242</v>
      </c>
      <c r="F292" s="56"/>
      <c r="G292" s="56"/>
      <c r="H292" s="56"/>
      <c r="I292" s="56"/>
      <c r="J292" s="57"/>
      <c r="K292" s="58">
        <v>270000</v>
      </c>
      <c r="L292" s="38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5"/>
      <c r="AD292" s="4"/>
      <c r="AE292" s="1"/>
    </row>
    <row r="293" spans="1:31" ht="25.5" outlineLevel="5">
      <c r="A293" s="61">
        <v>277</v>
      </c>
      <c r="B293" s="63" t="s">
        <v>518</v>
      </c>
      <c r="C293" s="64" t="s">
        <v>235</v>
      </c>
      <c r="D293" s="64" t="s">
        <v>519</v>
      </c>
      <c r="E293" s="64" t="s">
        <v>1</v>
      </c>
      <c r="F293" s="56"/>
      <c r="G293" s="56"/>
      <c r="H293" s="56"/>
      <c r="I293" s="56"/>
      <c r="J293" s="57"/>
      <c r="K293" s="58">
        <f>K294</f>
        <v>2970000</v>
      </c>
      <c r="L293" s="38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5"/>
      <c r="AD293" s="4"/>
      <c r="AE293" s="1"/>
    </row>
    <row r="294" spans="1:31" ht="15" outlineLevel="5">
      <c r="A294" s="61">
        <v>278</v>
      </c>
      <c r="B294" s="66" t="s">
        <v>512</v>
      </c>
      <c r="C294" s="64" t="s">
        <v>235</v>
      </c>
      <c r="D294" s="64" t="s">
        <v>519</v>
      </c>
      <c r="E294" s="64" t="s">
        <v>242</v>
      </c>
      <c r="F294" s="56"/>
      <c r="G294" s="56"/>
      <c r="H294" s="56"/>
      <c r="I294" s="56"/>
      <c r="J294" s="57"/>
      <c r="K294" s="58">
        <v>2970000</v>
      </c>
      <c r="L294" s="38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5"/>
      <c r="AD294" s="4"/>
      <c r="AE294" s="1"/>
    </row>
    <row r="295" spans="1:31" ht="51" outlineLevel="5">
      <c r="A295" s="61">
        <v>279</v>
      </c>
      <c r="B295" s="54" t="s">
        <v>290</v>
      </c>
      <c r="C295" s="55" t="s">
        <v>235</v>
      </c>
      <c r="D295" s="55">
        <v>4350000000</v>
      </c>
      <c r="E295" s="55" t="s">
        <v>1</v>
      </c>
      <c r="F295" s="56"/>
      <c r="G295" s="56"/>
      <c r="H295" s="56"/>
      <c r="I295" s="56"/>
      <c r="J295" s="57"/>
      <c r="K295" s="58">
        <f>K296</f>
        <v>30000</v>
      </c>
      <c r="L295" s="38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5"/>
      <c r="AD295" s="4"/>
      <c r="AE295" s="1"/>
    </row>
    <row r="296" spans="1:31" ht="38.25" outlineLevel="5">
      <c r="A296" s="61">
        <v>280</v>
      </c>
      <c r="B296" s="54" t="s">
        <v>295</v>
      </c>
      <c r="C296" s="55" t="s">
        <v>235</v>
      </c>
      <c r="D296" s="55" t="s">
        <v>296</v>
      </c>
      <c r="E296" s="55" t="s">
        <v>242</v>
      </c>
      <c r="F296" s="56"/>
      <c r="G296" s="56"/>
      <c r="H296" s="56"/>
      <c r="I296" s="56"/>
      <c r="J296" s="57"/>
      <c r="K296" s="58">
        <f>K297</f>
        <v>30000</v>
      </c>
      <c r="L296" s="38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5"/>
      <c r="AD296" s="4"/>
      <c r="AE296" s="1"/>
    </row>
    <row r="297" spans="1:31" ht="15" outlineLevel="5">
      <c r="A297" s="61">
        <v>281</v>
      </c>
      <c r="B297" s="54" t="s">
        <v>241</v>
      </c>
      <c r="C297" s="55" t="s">
        <v>235</v>
      </c>
      <c r="D297" s="55" t="s">
        <v>296</v>
      </c>
      <c r="E297" s="55" t="s">
        <v>242</v>
      </c>
      <c r="F297" s="56"/>
      <c r="G297" s="56"/>
      <c r="H297" s="56"/>
      <c r="I297" s="56"/>
      <c r="J297" s="57"/>
      <c r="K297" s="58">
        <v>30000</v>
      </c>
      <c r="L297" s="38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5"/>
      <c r="AD297" s="4"/>
      <c r="AE297" s="1"/>
    </row>
    <row r="298" spans="1:31" ht="15" outlineLevel="5">
      <c r="A298" s="61">
        <v>282</v>
      </c>
      <c r="B298" s="87" t="s">
        <v>500</v>
      </c>
      <c r="C298" s="55" t="s">
        <v>235</v>
      </c>
      <c r="D298" s="89" t="s">
        <v>15</v>
      </c>
      <c r="E298" s="55" t="s">
        <v>1</v>
      </c>
      <c r="F298" s="56"/>
      <c r="G298" s="56"/>
      <c r="H298" s="56"/>
      <c r="I298" s="56"/>
      <c r="J298" s="57"/>
      <c r="K298" s="58">
        <f>K299</f>
        <v>2729510</v>
      </c>
      <c r="L298" s="38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5"/>
      <c r="AD298" s="4"/>
      <c r="AE298" s="1"/>
    </row>
    <row r="299" spans="1:31" ht="38.25" outlineLevel="5">
      <c r="A299" s="61">
        <v>283</v>
      </c>
      <c r="B299" s="66" t="s">
        <v>507</v>
      </c>
      <c r="C299" s="55" t="s">
        <v>235</v>
      </c>
      <c r="D299" s="64" t="s">
        <v>504</v>
      </c>
      <c r="E299" s="55" t="s">
        <v>1</v>
      </c>
      <c r="F299" s="56"/>
      <c r="G299" s="56"/>
      <c r="H299" s="56"/>
      <c r="I299" s="56"/>
      <c r="J299" s="57"/>
      <c r="K299" s="58">
        <f>K300</f>
        <v>2729510</v>
      </c>
      <c r="L299" s="38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5"/>
      <c r="AD299" s="4"/>
      <c r="AE299" s="1"/>
    </row>
    <row r="300" spans="1:31" ht="15" outlineLevel="5">
      <c r="A300" s="61">
        <v>284</v>
      </c>
      <c r="B300" s="54" t="s">
        <v>508</v>
      </c>
      <c r="C300" s="55" t="s">
        <v>235</v>
      </c>
      <c r="D300" s="64" t="s">
        <v>504</v>
      </c>
      <c r="E300" s="55">
        <v>610</v>
      </c>
      <c r="F300" s="56"/>
      <c r="G300" s="56"/>
      <c r="H300" s="56"/>
      <c r="I300" s="56"/>
      <c r="J300" s="57"/>
      <c r="K300" s="58">
        <f>2778500-48990</f>
        <v>2729510</v>
      </c>
      <c r="L300" s="38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5"/>
      <c r="AD300" s="4"/>
      <c r="AE300" s="1"/>
    </row>
    <row r="301" spans="1:31" s="23" customFormat="1" ht="14.25" outlineLevel="1">
      <c r="A301" s="61">
        <v>285</v>
      </c>
      <c r="B301" s="59" t="s">
        <v>424</v>
      </c>
      <c r="C301" s="50" t="s">
        <v>247</v>
      </c>
      <c r="D301" s="50" t="s">
        <v>3</v>
      </c>
      <c r="E301" s="50" t="s">
        <v>1</v>
      </c>
      <c r="F301" s="51"/>
      <c r="G301" s="51"/>
      <c r="H301" s="51"/>
      <c r="I301" s="51"/>
      <c r="J301" s="52">
        <v>0</v>
      </c>
      <c r="K301" s="53">
        <f>K302+K306+K324</f>
        <v>92504100</v>
      </c>
      <c r="L301" s="37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5">
        <v>0</v>
      </c>
      <c r="X301" s="25">
        <v>0</v>
      </c>
      <c r="Y301" s="25">
        <v>0</v>
      </c>
      <c r="Z301" s="25">
        <v>0</v>
      </c>
      <c r="AA301" s="25">
        <v>0</v>
      </c>
      <c r="AB301" s="25">
        <v>0</v>
      </c>
      <c r="AC301" s="26">
        <v>0</v>
      </c>
      <c r="AD301" s="25">
        <v>0</v>
      </c>
      <c r="AE301" s="22"/>
    </row>
    <row r="302" spans="1:31" ht="54" customHeight="1" outlineLevel="2">
      <c r="A302" s="61">
        <v>286</v>
      </c>
      <c r="B302" s="54" t="s">
        <v>125</v>
      </c>
      <c r="C302" s="55" t="s">
        <v>247</v>
      </c>
      <c r="D302" s="55" t="s">
        <v>126</v>
      </c>
      <c r="E302" s="55" t="s">
        <v>1</v>
      </c>
      <c r="F302" s="56"/>
      <c r="G302" s="56"/>
      <c r="H302" s="56"/>
      <c r="I302" s="56"/>
      <c r="J302" s="57">
        <v>0</v>
      </c>
      <c r="K302" s="58">
        <f>K303</f>
        <v>10914300</v>
      </c>
      <c r="L302" s="38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5">
        <v>0</v>
      </c>
      <c r="AD302" s="4">
        <v>0</v>
      </c>
      <c r="AE302" s="1"/>
    </row>
    <row r="303" spans="1:31" ht="25.5" outlineLevel="3">
      <c r="A303" s="61">
        <v>287</v>
      </c>
      <c r="B303" s="54" t="s">
        <v>224</v>
      </c>
      <c r="C303" s="55" t="s">
        <v>247</v>
      </c>
      <c r="D303" s="55" t="s">
        <v>225</v>
      </c>
      <c r="E303" s="55" t="s">
        <v>1</v>
      </c>
      <c r="F303" s="56"/>
      <c r="G303" s="56"/>
      <c r="H303" s="56"/>
      <c r="I303" s="56"/>
      <c r="J303" s="57">
        <v>0</v>
      </c>
      <c r="K303" s="58">
        <f>K304</f>
        <v>10914300</v>
      </c>
      <c r="L303" s="38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5">
        <v>0</v>
      </c>
      <c r="AD303" s="4">
        <v>0</v>
      </c>
      <c r="AE303" s="1"/>
    </row>
    <row r="304" spans="1:31" ht="25.5" outlineLevel="4">
      <c r="A304" s="61">
        <v>288</v>
      </c>
      <c r="B304" s="54" t="s">
        <v>248</v>
      </c>
      <c r="C304" s="55" t="s">
        <v>247</v>
      </c>
      <c r="D304" s="55" t="s">
        <v>249</v>
      </c>
      <c r="E304" s="55" t="s">
        <v>1</v>
      </c>
      <c r="F304" s="56"/>
      <c r="G304" s="56"/>
      <c r="H304" s="56"/>
      <c r="I304" s="56"/>
      <c r="J304" s="57">
        <v>0</v>
      </c>
      <c r="K304" s="58">
        <f>K305</f>
        <v>10914300</v>
      </c>
      <c r="L304" s="38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5">
        <v>0</v>
      </c>
      <c r="AD304" s="4">
        <v>0</v>
      </c>
      <c r="AE304" s="1"/>
    </row>
    <row r="305" spans="1:31" ht="15" outlineLevel="5">
      <c r="A305" s="61">
        <v>289</v>
      </c>
      <c r="B305" s="54" t="s">
        <v>196</v>
      </c>
      <c r="C305" s="55" t="s">
        <v>247</v>
      </c>
      <c r="D305" s="55" t="s">
        <v>249</v>
      </c>
      <c r="E305" s="55" t="s">
        <v>197</v>
      </c>
      <c r="F305" s="56"/>
      <c r="G305" s="56"/>
      <c r="H305" s="56"/>
      <c r="I305" s="56"/>
      <c r="J305" s="57">
        <v>0</v>
      </c>
      <c r="K305" s="58">
        <v>10914300</v>
      </c>
      <c r="L305" s="38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5">
        <v>0</v>
      </c>
      <c r="AD305" s="4">
        <v>0</v>
      </c>
      <c r="AE305" s="1"/>
    </row>
    <row r="306" spans="1:31" ht="38.25" outlineLevel="2">
      <c r="A306" s="61">
        <v>290</v>
      </c>
      <c r="B306" s="54" t="s">
        <v>489</v>
      </c>
      <c r="C306" s="55" t="s">
        <v>247</v>
      </c>
      <c r="D306" s="55" t="s">
        <v>236</v>
      </c>
      <c r="E306" s="55" t="s">
        <v>1</v>
      </c>
      <c r="F306" s="56"/>
      <c r="G306" s="56"/>
      <c r="H306" s="56"/>
      <c r="I306" s="56"/>
      <c r="J306" s="57">
        <v>0</v>
      </c>
      <c r="K306" s="58">
        <f>K307+K321+K316</f>
        <v>78966900</v>
      </c>
      <c r="L306" s="38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5">
        <v>0</v>
      </c>
      <c r="AD306" s="4">
        <v>0</v>
      </c>
      <c r="AE306" s="1"/>
    </row>
    <row r="307" spans="1:31" ht="25.5" outlineLevel="3">
      <c r="A307" s="61">
        <v>291</v>
      </c>
      <c r="B307" s="54" t="s">
        <v>250</v>
      </c>
      <c r="C307" s="55" t="s">
        <v>247</v>
      </c>
      <c r="D307" s="55" t="s">
        <v>251</v>
      </c>
      <c r="E307" s="55" t="s">
        <v>1</v>
      </c>
      <c r="F307" s="56"/>
      <c r="G307" s="56"/>
      <c r="H307" s="56"/>
      <c r="I307" s="56"/>
      <c r="J307" s="57">
        <v>0</v>
      </c>
      <c r="K307" s="58">
        <f>K308+K310+K312+K314</f>
        <v>76334900</v>
      </c>
      <c r="L307" s="38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5">
        <v>0</v>
      </c>
      <c r="AD307" s="4">
        <v>0</v>
      </c>
      <c r="AE307" s="1"/>
    </row>
    <row r="308" spans="1:31" ht="127.5" outlineLevel="4">
      <c r="A308" s="61">
        <v>292</v>
      </c>
      <c r="B308" s="54" t="s">
        <v>252</v>
      </c>
      <c r="C308" s="55" t="s">
        <v>247</v>
      </c>
      <c r="D308" s="55" t="s">
        <v>253</v>
      </c>
      <c r="E308" s="55" t="s">
        <v>1</v>
      </c>
      <c r="F308" s="56"/>
      <c r="G308" s="56"/>
      <c r="H308" s="56"/>
      <c r="I308" s="56"/>
      <c r="J308" s="57">
        <v>0</v>
      </c>
      <c r="K308" s="58">
        <f>K309</f>
        <v>47016700</v>
      </c>
      <c r="L308" s="38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5">
        <v>0</v>
      </c>
      <c r="AD308" s="4">
        <v>0</v>
      </c>
      <c r="AE308" s="1"/>
    </row>
    <row r="309" spans="1:31" ht="15" outlineLevel="5">
      <c r="A309" s="61">
        <v>293</v>
      </c>
      <c r="B309" s="54" t="s">
        <v>254</v>
      </c>
      <c r="C309" s="55" t="s">
        <v>247</v>
      </c>
      <c r="D309" s="55" t="s">
        <v>253</v>
      </c>
      <c r="E309" s="55" t="s">
        <v>255</v>
      </c>
      <c r="F309" s="56"/>
      <c r="G309" s="56"/>
      <c r="H309" s="56"/>
      <c r="I309" s="56"/>
      <c r="J309" s="57">
        <v>0</v>
      </c>
      <c r="K309" s="58">
        <f>44843000+2173700</f>
        <v>47016700</v>
      </c>
      <c r="L309" s="38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5">
        <v>0</v>
      </c>
      <c r="AD309" s="4">
        <v>0</v>
      </c>
      <c r="AE309" s="1"/>
    </row>
    <row r="310" spans="1:31" ht="140.25" outlineLevel="4">
      <c r="A310" s="61">
        <v>294</v>
      </c>
      <c r="B310" s="54" t="s">
        <v>256</v>
      </c>
      <c r="C310" s="55" t="s">
        <v>247</v>
      </c>
      <c r="D310" s="55" t="s">
        <v>257</v>
      </c>
      <c r="E310" s="55" t="s">
        <v>1</v>
      </c>
      <c r="F310" s="56"/>
      <c r="G310" s="56"/>
      <c r="H310" s="56"/>
      <c r="I310" s="56"/>
      <c r="J310" s="57">
        <v>0</v>
      </c>
      <c r="K310" s="58">
        <f>K311</f>
        <v>2345000</v>
      </c>
      <c r="L310" s="38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5">
        <v>0</v>
      </c>
      <c r="AD310" s="4">
        <v>0</v>
      </c>
      <c r="AE310" s="1"/>
    </row>
    <row r="311" spans="1:31" ht="15" outlineLevel="5">
      <c r="A311" s="61">
        <v>295</v>
      </c>
      <c r="B311" s="54" t="s">
        <v>254</v>
      </c>
      <c r="C311" s="55" t="s">
        <v>247</v>
      </c>
      <c r="D311" s="55" t="s">
        <v>257</v>
      </c>
      <c r="E311" s="55" t="s">
        <v>255</v>
      </c>
      <c r="F311" s="56"/>
      <c r="G311" s="56"/>
      <c r="H311" s="56"/>
      <c r="I311" s="56"/>
      <c r="J311" s="57">
        <v>0</v>
      </c>
      <c r="K311" s="58">
        <v>2345000</v>
      </c>
      <c r="L311" s="38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5">
        <v>0</v>
      </c>
      <c r="AD311" s="4">
        <v>0</v>
      </c>
      <c r="AE311" s="1"/>
    </row>
    <row r="312" spans="1:31" ht="38.25" outlineLevel="4">
      <c r="A312" s="61">
        <v>296</v>
      </c>
      <c r="B312" s="54" t="s">
        <v>258</v>
      </c>
      <c r="C312" s="55" t="s">
        <v>247</v>
      </c>
      <c r="D312" s="55" t="s">
        <v>259</v>
      </c>
      <c r="E312" s="55" t="s">
        <v>1</v>
      </c>
      <c r="F312" s="56"/>
      <c r="G312" s="56"/>
      <c r="H312" s="56"/>
      <c r="I312" s="56"/>
      <c r="J312" s="57">
        <v>0</v>
      </c>
      <c r="K312" s="58">
        <f>K313</f>
        <v>6843000</v>
      </c>
      <c r="L312" s="38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5">
        <v>0</v>
      </c>
      <c r="AD312" s="4">
        <v>0</v>
      </c>
      <c r="AE312" s="1"/>
    </row>
    <row r="313" spans="1:31" ht="15" outlineLevel="5">
      <c r="A313" s="61">
        <v>297</v>
      </c>
      <c r="B313" s="54" t="s">
        <v>254</v>
      </c>
      <c r="C313" s="55" t="s">
        <v>247</v>
      </c>
      <c r="D313" s="55" t="s">
        <v>259</v>
      </c>
      <c r="E313" s="55" t="s">
        <v>255</v>
      </c>
      <c r="F313" s="56"/>
      <c r="G313" s="56"/>
      <c r="H313" s="56"/>
      <c r="I313" s="56"/>
      <c r="J313" s="57">
        <v>0</v>
      </c>
      <c r="K313" s="58">
        <f>6385000+458000</f>
        <v>6843000</v>
      </c>
      <c r="L313" s="38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5">
        <v>0</v>
      </c>
      <c r="AD313" s="4">
        <v>0</v>
      </c>
      <c r="AE313" s="1"/>
    </row>
    <row r="314" spans="1:31" ht="45" customHeight="1" outlineLevel="4">
      <c r="A314" s="61">
        <v>298</v>
      </c>
      <c r="B314" s="54" t="s">
        <v>260</v>
      </c>
      <c r="C314" s="55" t="s">
        <v>247</v>
      </c>
      <c r="D314" s="55" t="s">
        <v>261</v>
      </c>
      <c r="E314" s="55" t="s">
        <v>1</v>
      </c>
      <c r="F314" s="56"/>
      <c r="G314" s="56"/>
      <c r="H314" s="56"/>
      <c r="I314" s="56"/>
      <c r="J314" s="57">
        <v>0</v>
      </c>
      <c r="K314" s="58">
        <f>K315</f>
        <v>20130200</v>
      </c>
      <c r="L314" s="38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5">
        <v>0</v>
      </c>
      <c r="AD314" s="4">
        <v>0</v>
      </c>
      <c r="AE314" s="1"/>
    </row>
    <row r="315" spans="1:31" ht="15" outlineLevel="5">
      <c r="A315" s="61">
        <v>299</v>
      </c>
      <c r="B315" s="54" t="s">
        <v>254</v>
      </c>
      <c r="C315" s="55" t="s">
        <v>247</v>
      </c>
      <c r="D315" s="55" t="s">
        <v>261</v>
      </c>
      <c r="E315" s="55" t="s">
        <v>255</v>
      </c>
      <c r="F315" s="56"/>
      <c r="G315" s="56"/>
      <c r="H315" s="56"/>
      <c r="I315" s="56"/>
      <c r="J315" s="57">
        <v>0</v>
      </c>
      <c r="K315" s="58">
        <v>20130200</v>
      </c>
      <c r="L315" s="38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5">
        <v>0</v>
      </c>
      <c r="AD315" s="4">
        <v>0</v>
      </c>
      <c r="AE315" s="1"/>
    </row>
    <row r="316" spans="1:31" ht="38.25" outlineLevel="3">
      <c r="A316" s="61">
        <v>300</v>
      </c>
      <c r="B316" s="54" t="s">
        <v>262</v>
      </c>
      <c r="C316" s="55" t="s">
        <v>247</v>
      </c>
      <c r="D316" s="55" t="s">
        <v>263</v>
      </c>
      <c r="E316" s="55" t="s">
        <v>1</v>
      </c>
      <c r="F316" s="56"/>
      <c r="G316" s="56"/>
      <c r="H316" s="56"/>
      <c r="I316" s="56"/>
      <c r="J316" s="57">
        <v>0</v>
      </c>
      <c r="K316" s="58">
        <f>K317+K319</f>
        <v>2590000</v>
      </c>
      <c r="L316" s="38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5">
        <v>0</v>
      </c>
      <c r="AD316" s="4">
        <v>0</v>
      </c>
      <c r="AE316" s="1"/>
    </row>
    <row r="317" spans="1:31" ht="63.75" outlineLevel="4">
      <c r="A317" s="61">
        <v>301</v>
      </c>
      <c r="B317" s="54" t="s">
        <v>264</v>
      </c>
      <c r="C317" s="55" t="s">
        <v>247</v>
      </c>
      <c r="D317" s="55" t="s">
        <v>265</v>
      </c>
      <c r="E317" s="55" t="s">
        <v>1</v>
      </c>
      <c r="F317" s="56"/>
      <c r="G317" s="56"/>
      <c r="H317" s="56"/>
      <c r="I317" s="56"/>
      <c r="J317" s="57">
        <v>0</v>
      </c>
      <c r="K317" s="58">
        <f>K318</f>
        <v>1090000</v>
      </c>
      <c r="L317" s="38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5">
        <v>0</v>
      </c>
      <c r="AD317" s="4">
        <v>0</v>
      </c>
      <c r="AE317" s="1"/>
    </row>
    <row r="318" spans="1:31" ht="15" outlineLevel="5">
      <c r="A318" s="61">
        <v>302</v>
      </c>
      <c r="B318" s="31" t="s">
        <v>254</v>
      </c>
      <c r="C318" s="32" t="s">
        <v>247</v>
      </c>
      <c r="D318" s="32" t="s">
        <v>265</v>
      </c>
      <c r="E318" s="32" t="s">
        <v>255</v>
      </c>
      <c r="F318" s="56"/>
      <c r="G318" s="56"/>
      <c r="H318" s="56"/>
      <c r="I318" s="56"/>
      <c r="J318" s="57">
        <v>0</v>
      </c>
      <c r="K318" s="58">
        <v>1090000</v>
      </c>
      <c r="L318" s="38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5">
        <v>0</v>
      </c>
      <c r="AD318" s="4">
        <v>0</v>
      </c>
      <c r="AE318" s="1"/>
    </row>
    <row r="319" spans="1:31" ht="25.5" outlineLevel="5">
      <c r="A319" s="61">
        <v>303</v>
      </c>
      <c r="B319" s="31" t="s">
        <v>520</v>
      </c>
      <c r="C319" s="32" t="s">
        <v>247</v>
      </c>
      <c r="D319" s="32">
        <v>4343313000</v>
      </c>
      <c r="E319" s="55" t="s">
        <v>1</v>
      </c>
      <c r="F319" s="86"/>
      <c r="G319" s="56"/>
      <c r="H319" s="56"/>
      <c r="I319" s="56"/>
      <c r="J319" s="57"/>
      <c r="K319" s="58">
        <f>K320</f>
        <v>1500000</v>
      </c>
      <c r="L319" s="38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5"/>
      <c r="AD319" s="4"/>
      <c r="AE319" s="1"/>
    </row>
    <row r="320" spans="1:31" ht="15" outlineLevel="5">
      <c r="A320" s="61">
        <v>304</v>
      </c>
      <c r="B320" s="31" t="s">
        <v>254</v>
      </c>
      <c r="C320" s="32" t="s">
        <v>247</v>
      </c>
      <c r="D320" s="32">
        <v>4343313000</v>
      </c>
      <c r="E320" s="32" t="s">
        <v>255</v>
      </c>
      <c r="F320" s="86"/>
      <c r="G320" s="56"/>
      <c r="H320" s="56"/>
      <c r="I320" s="56"/>
      <c r="J320" s="57"/>
      <c r="K320" s="58">
        <v>1500000</v>
      </c>
      <c r="L320" s="38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5"/>
      <c r="AD320" s="4"/>
      <c r="AE320" s="1"/>
    </row>
    <row r="321" spans="1:31" ht="51" outlineLevel="5">
      <c r="A321" s="61">
        <v>305</v>
      </c>
      <c r="B321" s="54" t="s">
        <v>290</v>
      </c>
      <c r="C321" s="32" t="s">
        <v>247</v>
      </c>
      <c r="D321" s="55">
        <v>4350000000</v>
      </c>
      <c r="E321" s="55" t="s">
        <v>1</v>
      </c>
      <c r="F321" s="86"/>
      <c r="G321" s="56"/>
      <c r="H321" s="56"/>
      <c r="I321" s="56"/>
      <c r="J321" s="57"/>
      <c r="K321" s="58">
        <f>K322</f>
        <v>42000</v>
      </c>
      <c r="L321" s="38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5"/>
      <c r="AD321" s="4"/>
      <c r="AE321" s="1"/>
    </row>
    <row r="322" spans="1:31" ht="38.25" outlineLevel="5">
      <c r="A322" s="61">
        <v>306</v>
      </c>
      <c r="B322" s="31" t="s">
        <v>295</v>
      </c>
      <c r="C322" s="32" t="s">
        <v>247</v>
      </c>
      <c r="D322" s="55" t="s">
        <v>296</v>
      </c>
      <c r="E322" s="32" t="s">
        <v>255</v>
      </c>
      <c r="F322" s="86"/>
      <c r="G322" s="56"/>
      <c r="H322" s="56"/>
      <c r="I322" s="56"/>
      <c r="J322" s="57"/>
      <c r="K322" s="58">
        <f>K323</f>
        <v>42000</v>
      </c>
      <c r="L322" s="38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5"/>
      <c r="AD322" s="4"/>
      <c r="AE322" s="1"/>
    </row>
    <row r="323" spans="1:31" ht="15" outlineLevel="5">
      <c r="A323" s="61">
        <v>307</v>
      </c>
      <c r="B323" s="90" t="s">
        <v>254</v>
      </c>
      <c r="C323" s="91" t="s">
        <v>247</v>
      </c>
      <c r="D323" s="55" t="s">
        <v>296</v>
      </c>
      <c r="E323" s="91">
        <v>620</v>
      </c>
      <c r="F323" s="86"/>
      <c r="G323" s="56"/>
      <c r="H323" s="56"/>
      <c r="I323" s="56"/>
      <c r="J323" s="57"/>
      <c r="K323" s="58">
        <v>42000</v>
      </c>
      <c r="L323" s="38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5"/>
      <c r="AD323" s="4"/>
      <c r="AE323" s="1"/>
    </row>
    <row r="324" spans="1:31" ht="15" outlineLevel="5">
      <c r="A324" s="61">
        <v>308</v>
      </c>
      <c r="B324" s="87" t="s">
        <v>500</v>
      </c>
      <c r="C324" s="88" t="s">
        <v>247</v>
      </c>
      <c r="D324" s="89" t="s">
        <v>15</v>
      </c>
      <c r="E324" s="89" t="s">
        <v>1</v>
      </c>
      <c r="F324" s="56"/>
      <c r="G324" s="56"/>
      <c r="H324" s="56"/>
      <c r="I324" s="56"/>
      <c r="J324" s="57"/>
      <c r="K324" s="58">
        <f>K325+K327</f>
        <v>2622900</v>
      </c>
      <c r="L324" s="38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5"/>
      <c r="AD324" s="4"/>
      <c r="AE324" s="1"/>
    </row>
    <row r="325" spans="1:31" ht="38.25" outlineLevel="5">
      <c r="A325" s="61">
        <v>309</v>
      </c>
      <c r="B325" s="66" t="s">
        <v>507</v>
      </c>
      <c r="C325" s="88" t="s">
        <v>247</v>
      </c>
      <c r="D325" s="64" t="s">
        <v>504</v>
      </c>
      <c r="E325" s="64" t="s">
        <v>1</v>
      </c>
      <c r="F325" s="56"/>
      <c r="G325" s="56"/>
      <c r="H325" s="56"/>
      <c r="I325" s="56"/>
      <c r="J325" s="57"/>
      <c r="K325" s="58">
        <f>K326</f>
        <v>2422900</v>
      </c>
      <c r="L325" s="38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5"/>
      <c r="AD325" s="4"/>
      <c r="AE325" s="1"/>
    </row>
    <row r="326" spans="1:31" ht="15" outlineLevel="5">
      <c r="A326" s="61">
        <v>310</v>
      </c>
      <c r="B326" s="90" t="s">
        <v>254</v>
      </c>
      <c r="C326" s="88" t="s">
        <v>247</v>
      </c>
      <c r="D326" s="64" t="s">
        <v>504</v>
      </c>
      <c r="E326" s="64" t="s">
        <v>255</v>
      </c>
      <c r="F326" s="56"/>
      <c r="G326" s="56"/>
      <c r="H326" s="56"/>
      <c r="I326" s="56"/>
      <c r="J326" s="57"/>
      <c r="K326" s="58">
        <v>2422900</v>
      </c>
      <c r="L326" s="38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5"/>
      <c r="AD326" s="4"/>
      <c r="AE326" s="1"/>
    </row>
    <row r="327" spans="1:31" ht="24.75" customHeight="1" outlineLevel="5">
      <c r="A327" s="61">
        <v>311</v>
      </c>
      <c r="B327" s="66" t="s">
        <v>502</v>
      </c>
      <c r="C327" s="70" t="s">
        <v>247</v>
      </c>
      <c r="D327" s="64" t="s">
        <v>468</v>
      </c>
      <c r="E327" s="64" t="s">
        <v>1</v>
      </c>
      <c r="F327" s="56"/>
      <c r="G327" s="56"/>
      <c r="H327" s="56"/>
      <c r="I327" s="56"/>
      <c r="J327" s="57"/>
      <c r="K327" s="58">
        <f>K328</f>
        <v>200000</v>
      </c>
      <c r="L327" s="38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5"/>
      <c r="AD327" s="4"/>
      <c r="AE327" s="1"/>
    </row>
    <row r="328" spans="1:31" ht="15" outlineLevel="5">
      <c r="A328" s="61">
        <v>312</v>
      </c>
      <c r="B328" s="66" t="s">
        <v>501</v>
      </c>
      <c r="C328" s="70" t="s">
        <v>247</v>
      </c>
      <c r="D328" s="64" t="s">
        <v>468</v>
      </c>
      <c r="E328" s="64" t="s">
        <v>255</v>
      </c>
      <c r="F328" s="56"/>
      <c r="G328" s="56"/>
      <c r="H328" s="56"/>
      <c r="I328" s="56"/>
      <c r="J328" s="57"/>
      <c r="K328" s="58">
        <v>200000</v>
      </c>
      <c r="L328" s="38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5"/>
      <c r="AD328" s="4"/>
      <c r="AE328" s="1"/>
    </row>
    <row r="329" spans="1:31" s="23" customFormat="1" ht="14.25" outlineLevel="1">
      <c r="A329" s="61">
        <v>313</v>
      </c>
      <c r="B329" s="59" t="s">
        <v>425</v>
      </c>
      <c r="C329" s="50" t="s">
        <v>266</v>
      </c>
      <c r="D329" s="50" t="s">
        <v>3</v>
      </c>
      <c r="E329" s="50" t="s">
        <v>1</v>
      </c>
      <c r="F329" s="51"/>
      <c r="G329" s="51"/>
      <c r="H329" s="51"/>
      <c r="I329" s="51"/>
      <c r="J329" s="52">
        <v>0</v>
      </c>
      <c r="K329" s="53">
        <f>K330+K344</f>
        <v>21566573</v>
      </c>
      <c r="L329" s="37">
        <v>0</v>
      </c>
      <c r="M329" s="25">
        <v>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5">
        <v>0</v>
      </c>
      <c r="X329" s="25">
        <v>0</v>
      </c>
      <c r="Y329" s="25">
        <v>0</v>
      </c>
      <c r="Z329" s="25">
        <v>0</v>
      </c>
      <c r="AA329" s="25">
        <v>0</v>
      </c>
      <c r="AB329" s="25">
        <v>0</v>
      </c>
      <c r="AC329" s="26">
        <v>0</v>
      </c>
      <c r="AD329" s="25">
        <v>0</v>
      </c>
      <c r="AE329" s="22"/>
    </row>
    <row r="330" spans="1:31" ht="38.25" outlineLevel="2">
      <c r="A330" s="61">
        <v>314</v>
      </c>
      <c r="B330" s="54" t="s">
        <v>490</v>
      </c>
      <c r="C330" s="55" t="s">
        <v>266</v>
      </c>
      <c r="D330" s="55" t="s">
        <v>236</v>
      </c>
      <c r="E330" s="55" t="s">
        <v>1</v>
      </c>
      <c r="F330" s="56"/>
      <c r="G330" s="56"/>
      <c r="H330" s="56"/>
      <c r="I330" s="56"/>
      <c r="J330" s="57">
        <v>0</v>
      </c>
      <c r="K330" s="58">
        <f>K331+K334+K339</f>
        <v>20637673</v>
      </c>
      <c r="L330" s="38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5">
        <v>0</v>
      </c>
      <c r="AD330" s="4">
        <v>0</v>
      </c>
      <c r="AE330" s="1"/>
    </row>
    <row r="331" spans="1:31" ht="38.25" outlineLevel="3">
      <c r="A331" s="61">
        <v>315</v>
      </c>
      <c r="B331" s="54" t="s">
        <v>267</v>
      </c>
      <c r="C331" s="55" t="s">
        <v>266</v>
      </c>
      <c r="D331" s="55" t="s">
        <v>268</v>
      </c>
      <c r="E331" s="55" t="s">
        <v>1</v>
      </c>
      <c r="F331" s="56"/>
      <c r="G331" s="56"/>
      <c r="H331" s="56"/>
      <c r="I331" s="56"/>
      <c r="J331" s="57">
        <v>0</v>
      </c>
      <c r="K331" s="58">
        <f>K332</f>
        <v>19711791</v>
      </c>
      <c r="L331" s="38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5">
        <v>0</v>
      </c>
      <c r="AD331" s="4">
        <v>0</v>
      </c>
      <c r="AE331" s="1"/>
    </row>
    <row r="332" spans="1:31" ht="38.25" outlineLevel="4">
      <c r="A332" s="61">
        <v>316</v>
      </c>
      <c r="B332" s="54" t="s">
        <v>269</v>
      </c>
      <c r="C332" s="55" t="s">
        <v>266</v>
      </c>
      <c r="D332" s="55" t="s">
        <v>270</v>
      </c>
      <c r="E332" s="55" t="s">
        <v>1</v>
      </c>
      <c r="F332" s="56"/>
      <c r="G332" s="56"/>
      <c r="H332" s="56"/>
      <c r="I332" s="56"/>
      <c r="J332" s="57">
        <v>0</v>
      </c>
      <c r="K332" s="58">
        <f>K333</f>
        <v>19711791</v>
      </c>
      <c r="L332" s="38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5">
        <v>0</v>
      </c>
      <c r="AD332" s="4">
        <v>0</v>
      </c>
      <c r="AE332" s="1"/>
    </row>
    <row r="333" spans="1:31" ht="15" outlineLevel="5">
      <c r="A333" s="61">
        <v>317</v>
      </c>
      <c r="B333" s="54" t="s">
        <v>241</v>
      </c>
      <c r="C333" s="55" t="s">
        <v>266</v>
      </c>
      <c r="D333" s="55" t="s">
        <v>270</v>
      </c>
      <c r="E333" s="55" t="s">
        <v>242</v>
      </c>
      <c r="F333" s="56"/>
      <c r="G333" s="56"/>
      <c r="H333" s="56"/>
      <c r="I333" s="56"/>
      <c r="J333" s="57">
        <v>0</v>
      </c>
      <c r="K333" s="58">
        <f>19820900+35000-40-104834.5-34.5-39200</f>
        <v>19711791</v>
      </c>
      <c r="L333" s="38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5">
        <v>0</v>
      </c>
      <c r="AD333" s="4">
        <v>0</v>
      </c>
      <c r="AE333" s="1"/>
    </row>
    <row r="334" spans="1:31" ht="38.25" outlineLevel="5">
      <c r="A334" s="61">
        <v>318</v>
      </c>
      <c r="B334" s="63" t="s">
        <v>262</v>
      </c>
      <c r="C334" s="55" t="s">
        <v>266</v>
      </c>
      <c r="D334" s="64" t="s">
        <v>263</v>
      </c>
      <c r="E334" s="64" t="s">
        <v>1</v>
      </c>
      <c r="F334" s="64" t="s">
        <v>1</v>
      </c>
      <c r="G334" s="64" t="s">
        <v>1</v>
      </c>
      <c r="H334" s="64"/>
      <c r="I334" s="64"/>
      <c r="J334" s="64"/>
      <c r="K334" s="67">
        <f>K337+K335</f>
        <v>891882</v>
      </c>
      <c r="L334" s="64"/>
      <c r="M334" s="65">
        <v>0</v>
      </c>
      <c r="N334" s="65">
        <f>N337</f>
        <v>1000000</v>
      </c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5"/>
      <c r="AD334" s="4"/>
      <c r="AE334" s="1"/>
    </row>
    <row r="335" spans="1:31" ht="63.75" outlineLevel="5">
      <c r="A335" s="61">
        <v>319</v>
      </c>
      <c r="B335" s="63" t="s">
        <v>535</v>
      </c>
      <c r="C335" s="55" t="s">
        <v>266</v>
      </c>
      <c r="D335" s="64" t="s">
        <v>534</v>
      </c>
      <c r="E335" s="64" t="s">
        <v>1</v>
      </c>
      <c r="F335" s="64"/>
      <c r="G335" s="64"/>
      <c r="H335" s="64"/>
      <c r="I335" s="64"/>
      <c r="J335" s="64"/>
      <c r="K335" s="67">
        <f>K336</f>
        <v>39200</v>
      </c>
      <c r="L335" s="64"/>
      <c r="M335" s="65"/>
      <c r="N335" s="65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5"/>
      <c r="AD335" s="4"/>
      <c r="AE335" s="1"/>
    </row>
    <row r="336" spans="1:31" ht="15" outlineLevel="5">
      <c r="A336" s="61">
        <v>320</v>
      </c>
      <c r="B336" s="54" t="s">
        <v>241</v>
      </c>
      <c r="C336" s="55" t="s">
        <v>266</v>
      </c>
      <c r="D336" s="64" t="s">
        <v>534</v>
      </c>
      <c r="E336" s="64" t="s">
        <v>242</v>
      </c>
      <c r="F336" s="64"/>
      <c r="G336" s="64"/>
      <c r="H336" s="64"/>
      <c r="I336" s="64"/>
      <c r="J336" s="64"/>
      <c r="K336" s="67">
        <v>39200</v>
      </c>
      <c r="L336" s="64"/>
      <c r="M336" s="65"/>
      <c r="N336" s="65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5"/>
      <c r="AD336" s="4"/>
      <c r="AE336" s="1"/>
    </row>
    <row r="337" spans="1:31" ht="26.25" customHeight="1" outlineLevel="5">
      <c r="A337" s="61">
        <v>321</v>
      </c>
      <c r="B337" s="63" t="s">
        <v>492</v>
      </c>
      <c r="C337" s="64" t="s">
        <v>266</v>
      </c>
      <c r="D337" s="64" t="s">
        <v>455</v>
      </c>
      <c r="E337" s="64" t="s">
        <v>1</v>
      </c>
      <c r="F337" s="64" t="s">
        <v>1</v>
      </c>
      <c r="G337" s="64" t="s">
        <v>1</v>
      </c>
      <c r="H337" s="64"/>
      <c r="I337" s="64"/>
      <c r="J337" s="64"/>
      <c r="K337" s="67">
        <f>K338</f>
        <v>852682</v>
      </c>
      <c r="L337" s="64"/>
      <c r="M337" s="65">
        <v>0</v>
      </c>
      <c r="N337" s="65">
        <f>N338</f>
        <v>1000000</v>
      </c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5"/>
      <c r="AD337" s="4"/>
      <c r="AE337" s="1"/>
    </row>
    <row r="338" spans="1:31" ht="15" outlineLevel="5">
      <c r="A338" s="61">
        <v>322</v>
      </c>
      <c r="B338" s="95" t="s">
        <v>493</v>
      </c>
      <c r="C338" s="72" t="s">
        <v>266</v>
      </c>
      <c r="D338" s="72" t="s">
        <v>455</v>
      </c>
      <c r="E338" s="72" t="s">
        <v>242</v>
      </c>
      <c r="F338" s="64" t="s">
        <v>242</v>
      </c>
      <c r="G338" s="64" t="s">
        <v>1</v>
      </c>
      <c r="H338" s="64"/>
      <c r="I338" s="64"/>
      <c r="J338" s="64"/>
      <c r="K338" s="58">
        <v>852682</v>
      </c>
      <c r="L338" s="64"/>
      <c r="M338" s="65">
        <v>0</v>
      </c>
      <c r="N338" s="65">
        <v>1000000</v>
      </c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5"/>
      <c r="AD338" s="4"/>
      <c r="AE338" s="1"/>
    </row>
    <row r="339" spans="1:31" ht="51" outlineLevel="5">
      <c r="A339" s="61">
        <v>323</v>
      </c>
      <c r="B339" s="54" t="s">
        <v>290</v>
      </c>
      <c r="C339" s="72" t="s">
        <v>266</v>
      </c>
      <c r="D339" s="64" t="s">
        <v>291</v>
      </c>
      <c r="E339" s="55" t="s">
        <v>1</v>
      </c>
      <c r="F339" s="93"/>
      <c r="G339" s="93"/>
      <c r="H339" s="93"/>
      <c r="I339" s="93"/>
      <c r="J339" s="93"/>
      <c r="K339" s="58">
        <f>K340+K342</f>
        <v>34000</v>
      </c>
      <c r="L339" s="93"/>
      <c r="M339" s="94"/>
      <c r="N339" s="9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5"/>
      <c r="AD339" s="4"/>
      <c r="AE339" s="1"/>
    </row>
    <row r="340" spans="1:31" ht="38.25" outlineLevel="5">
      <c r="A340" s="61">
        <v>324</v>
      </c>
      <c r="B340" s="54" t="s">
        <v>295</v>
      </c>
      <c r="C340" s="72" t="s">
        <v>266</v>
      </c>
      <c r="D340" s="55" t="s">
        <v>296</v>
      </c>
      <c r="E340" s="55" t="s">
        <v>242</v>
      </c>
      <c r="F340" s="93"/>
      <c r="G340" s="93"/>
      <c r="H340" s="93"/>
      <c r="I340" s="93"/>
      <c r="J340" s="93"/>
      <c r="K340" s="58">
        <f>K341</f>
        <v>24000</v>
      </c>
      <c r="L340" s="93"/>
      <c r="M340" s="94"/>
      <c r="N340" s="9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5"/>
      <c r="AD340" s="4"/>
      <c r="AE340" s="1"/>
    </row>
    <row r="341" spans="1:31" ht="15" outlineLevel="5">
      <c r="A341" s="61">
        <v>325</v>
      </c>
      <c r="B341" s="96" t="s">
        <v>241</v>
      </c>
      <c r="C341" s="76" t="s">
        <v>266</v>
      </c>
      <c r="D341" s="97" t="s">
        <v>296</v>
      </c>
      <c r="E341" s="55" t="s">
        <v>242</v>
      </c>
      <c r="F341" s="93"/>
      <c r="G341" s="93"/>
      <c r="H341" s="93"/>
      <c r="I341" s="93"/>
      <c r="J341" s="93"/>
      <c r="K341" s="58">
        <v>24000</v>
      </c>
      <c r="L341" s="93"/>
      <c r="M341" s="94"/>
      <c r="N341" s="9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5"/>
      <c r="AD341" s="4"/>
      <c r="AE341" s="1"/>
    </row>
    <row r="342" spans="1:31" ht="15" outlineLevel="5">
      <c r="A342" s="61">
        <v>326</v>
      </c>
      <c r="B342" s="54" t="s">
        <v>299</v>
      </c>
      <c r="C342" s="76" t="s">
        <v>266</v>
      </c>
      <c r="D342" s="55" t="s">
        <v>300</v>
      </c>
      <c r="E342" s="55" t="s">
        <v>1</v>
      </c>
      <c r="F342" s="56"/>
      <c r="G342" s="56"/>
      <c r="H342" s="56"/>
      <c r="I342" s="56"/>
      <c r="J342" s="57">
        <v>0</v>
      </c>
      <c r="K342" s="58">
        <f>K343</f>
        <v>10000</v>
      </c>
      <c r="L342" s="93"/>
      <c r="M342" s="94"/>
      <c r="N342" s="9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5"/>
      <c r="AD342" s="4"/>
      <c r="AE342" s="1"/>
    </row>
    <row r="343" spans="1:31" ht="15" outlineLevel="5">
      <c r="A343" s="61">
        <v>327</v>
      </c>
      <c r="B343" s="96" t="s">
        <v>241</v>
      </c>
      <c r="C343" s="76" t="s">
        <v>266</v>
      </c>
      <c r="D343" s="55" t="s">
        <v>300</v>
      </c>
      <c r="E343" s="55">
        <v>610</v>
      </c>
      <c r="F343" s="56"/>
      <c r="G343" s="56"/>
      <c r="H343" s="56"/>
      <c r="I343" s="56"/>
      <c r="J343" s="57">
        <v>0</v>
      </c>
      <c r="K343" s="58">
        <v>10000</v>
      </c>
      <c r="L343" s="93"/>
      <c r="M343" s="94"/>
      <c r="N343" s="9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5"/>
      <c r="AD343" s="4"/>
      <c r="AE343" s="1"/>
    </row>
    <row r="344" spans="1:31" ht="15" outlineLevel="5">
      <c r="A344" s="61">
        <v>328</v>
      </c>
      <c r="B344" s="87" t="s">
        <v>500</v>
      </c>
      <c r="C344" s="76" t="s">
        <v>266</v>
      </c>
      <c r="D344" s="89" t="s">
        <v>15</v>
      </c>
      <c r="E344" s="89" t="s">
        <v>1</v>
      </c>
      <c r="F344" s="56"/>
      <c r="G344" s="56"/>
      <c r="H344" s="56"/>
      <c r="I344" s="56"/>
      <c r="J344" s="57"/>
      <c r="K344" s="58">
        <f>K345</f>
        <v>928900</v>
      </c>
      <c r="L344" s="93"/>
      <c r="M344" s="94"/>
      <c r="N344" s="9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5"/>
      <c r="AD344" s="4"/>
      <c r="AE344" s="1"/>
    </row>
    <row r="345" spans="1:31" ht="38.25" outlineLevel="5">
      <c r="A345" s="61">
        <v>329</v>
      </c>
      <c r="B345" s="66" t="s">
        <v>507</v>
      </c>
      <c r="C345" s="76" t="s">
        <v>266</v>
      </c>
      <c r="D345" s="64" t="s">
        <v>504</v>
      </c>
      <c r="E345" s="64" t="s">
        <v>1</v>
      </c>
      <c r="F345" s="56"/>
      <c r="G345" s="56"/>
      <c r="H345" s="56"/>
      <c r="I345" s="56"/>
      <c r="J345" s="57"/>
      <c r="K345" s="58">
        <f>K346</f>
        <v>928900</v>
      </c>
      <c r="L345" s="93"/>
      <c r="M345" s="94"/>
      <c r="N345" s="9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5"/>
      <c r="AD345" s="4"/>
      <c r="AE345" s="1"/>
    </row>
    <row r="346" spans="1:31" ht="15" outlineLevel="5">
      <c r="A346" s="61">
        <v>330</v>
      </c>
      <c r="B346" s="96" t="s">
        <v>241</v>
      </c>
      <c r="C346" s="76" t="s">
        <v>266</v>
      </c>
      <c r="D346" s="64" t="s">
        <v>504</v>
      </c>
      <c r="E346" s="64" t="s">
        <v>242</v>
      </c>
      <c r="F346" s="56"/>
      <c r="G346" s="56"/>
      <c r="H346" s="56"/>
      <c r="I346" s="56"/>
      <c r="J346" s="57"/>
      <c r="K346" s="58">
        <f>909400+19500</f>
        <v>928900</v>
      </c>
      <c r="L346" s="93"/>
      <c r="M346" s="94"/>
      <c r="N346" s="9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5"/>
      <c r="AD346" s="4"/>
      <c r="AE346" s="1"/>
    </row>
    <row r="347" spans="1:31" s="23" customFormat="1" ht="14.25" outlineLevel="1">
      <c r="A347" s="61">
        <v>331</v>
      </c>
      <c r="B347" s="73" t="s">
        <v>426</v>
      </c>
      <c r="C347" s="74" t="s">
        <v>271</v>
      </c>
      <c r="D347" s="74" t="s">
        <v>3</v>
      </c>
      <c r="E347" s="74" t="s">
        <v>1</v>
      </c>
      <c r="F347" s="51"/>
      <c r="G347" s="51"/>
      <c r="H347" s="51"/>
      <c r="I347" s="51"/>
      <c r="J347" s="52">
        <v>0</v>
      </c>
      <c r="K347" s="53">
        <f>K348+K364+K387+K381</f>
        <v>7062740</v>
      </c>
      <c r="L347" s="37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5">
        <v>0</v>
      </c>
      <c r="W347" s="25">
        <v>0</v>
      </c>
      <c r="X347" s="25">
        <v>0</v>
      </c>
      <c r="Y347" s="25">
        <v>0</v>
      </c>
      <c r="Z347" s="25">
        <v>0</v>
      </c>
      <c r="AA347" s="25">
        <v>0</v>
      </c>
      <c r="AB347" s="25">
        <v>0</v>
      </c>
      <c r="AC347" s="26">
        <v>0</v>
      </c>
      <c r="AD347" s="25">
        <v>0</v>
      </c>
      <c r="AE347" s="22"/>
    </row>
    <row r="348" spans="1:31" ht="51" outlineLevel="2">
      <c r="A348" s="61">
        <v>332</v>
      </c>
      <c r="B348" s="54" t="s">
        <v>272</v>
      </c>
      <c r="C348" s="55" t="s">
        <v>271</v>
      </c>
      <c r="D348" s="55" t="s">
        <v>273</v>
      </c>
      <c r="E348" s="55" t="s">
        <v>1</v>
      </c>
      <c r="F348" s="56"/>
      <c r="G348" s="56"/>
      <c r="H348" s="56"/>
      <c r="I348" s="56"/>
      <c r="J348" s="57">
        <v>0</v>
      </c>
      <c r="K348" s="58">
        <f>K349+K351+K353+K356+K358+K360+K362</f>
        <v>170400</v>
      </c>
      <c r="L348" s="38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5">
        <v>0</v>
      </c>
      <c r="AD348" s="4">
        <v>0</v>
      </c>
      <c r="AE348" s="1"/>
    </row>
    <row r="349" spans="1:31" ht="51" outlineLevel="4">
      <c r="A349" s="61">
        <v>333</v>
      </c>
      <c r="B349" s="54" t="s">
        <v>274</v>
      </c>
      <c r="C349" s="55" t="s">
        <v>271</v>
      </c>
      <c r="D349" s="55" t="s">
        <v>275</v>
      </c>
      <c r="E349" s="55" t="s">
        <v>1</v>
      </c>
      <c r="F349" s="56"/>
      <c r="G349" s="56"/>
      <c r="H349" s="56"/>
      <c r="I349" s="56"/>
      <c r="J349" s="57">
        <v>0</v>
      </c>
      <c r="K349" s="58">
        <f>K350</f>
        <v>36400</v>
      </c>
      <c r="L349" s="38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5">
        <v>0</v>
      </c>
      <c r="AD349" s="4">
        <v>0</v>
      </c>
      <c r="AE349" s="1"/>
    </row>
    <row r="350" spans="1:31" ht="15" outlineLevel="5">
      <c r="A350" s="61">
        <v>334</v>
      </c>
      <c r="B350" s="54" t="s">
        <v>254</v>
      </c>
      <c r="C350" s="55" t="s">
        <v>271</v>
      </c>
      <c r="D350" s="55" t="s">
        <v>275</v>
      </c>
      <c r="E350" s="55" t="s">
        <v>255</v>
      </c>
      <c r="F350" s="56"/>
      <c r="G350" s="56"/>
      <c r="H350" s="56"/>
      <c r="I350" s="56"/>
      <c r="J350" s="57">
        <v>0</v>
      </c>
      <c r="K350" s="58">
        <f>14100+22300</f>
        <v>36400</v>
      </c>
      <c r="L350" s="38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5">
        <v>0</v>
      </c>
      <c r="AD350" s="4">
        <v>0</v>
      </c>
      <c r="AE350" s="1"/>
    </row>
    <row r="351" spans="1:31" ht="51" outlineLevel="5">
      <c r="A351" s="61">
        <v>335</v>
      </c>
      <c r="B351" s="54" t="s">
        <v>536</v>
      </c>
      <c r="C351" s="55" t="s">
        <v>271</v>
      </c>
      <c r="D351" s="55">
        <v>3900148300</v>
      </c>
      <c r="E351" s="55" t="s">
        <v>1</v>
      </c>
      <c r="F351" s="56"/>
      <c r="G351" s="56"/>
      <c r="H351" s="56"/>
      <c r="I351" s="56"/>
      <c r="J351" s="57"/>
      <c r="K351" s="58">
        <f>K352</f>
        <v>36400</v>
      </c>
      <c r="L351" s="38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5"/>
      <c r="AD351" s="4"/>
      <c r="AE351" s="1"/>
    </row>
    <row r="352" spans="1:31" ht="15" outlineLevel="5">
      <c r="A352" s="61">
        <v>336</v>
      </c>
      <c r="B352" s="54" t="s">
        <v>254</v>
      </c>
      <c r="C352" s="55" t="s">
        <v>271</v>
      </c>
      <c r="D352" s="55">
        <v>3900148300</v>
      </c>
      <c r="E352" s="55" t="s">
        <v>255</v>
      </c>
      <c r="F352" s="56"/>
      <c r="G352" s="56"/>
      <c r="H352" s="56"/>
      <c r="I352" s="56"/>
      <c r="J352" s="57"/>
      <c r="K352" s="58">
        <v>36400</v>
      </c>
      <c r="L352" s="38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5"/>
      <c r="AD352" s="4"/>
      <c r="AE352" s="1"/>
    </row>
    <row r="353" spans="1:31" ht="63.75" outlineLevel="4">
      <c r="A353" s="61">
        <v>337</v>
      </c>
      <c r="B353" s="54" t="s">
        <v>542</v>
      </c>
      <c r="C353" s="55" t="s">
        <v>271</v>
      </c>
      <c r="D353" s="55">
        <v>3900313000</v>
      </c>
      <c r="E353" s="55" t="s">
        <v>1</v>
      </c>
      <c r="F353" s="56"/>
      <c r="G353" s="56"/>
      <c r="H353" s="56"/>
      <c r="I353" s="56"/>
      <c r="J353" s="57">
        <v>0</v>
      </c>
      <c r="K353" s="58">
        <f>K354+K355</f>
        <v>37100</v>
      </c>
      <c r="L353" s="38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5">
        <v>0</v>
      </c>
      <c r="AD353" s="4">
        <v>0</v>
      </c>
      <c r="AE353" s="1"/>
    </row>
    <row r="354" spans="1:31" ht="25.5" outlineLevel="5">
      <c r="A354" s="61">
        <v>338</v>
      </c>
      <c r="B354" s="54" t="s">
        <v>18</v>
      </c>
      <c r="C354" s="55" t="s">
        <v>271</v>
      </c>
      <c r="D354" s="55">
        <v>3900313000</v>
      </c>
      <c r="E354" s="55" t="s">
        <v>19</v>
      </c>
      <c r="F354" s="56"/>
      <c r="G354" s="56"/>
      <c r="H354" s="56"/>
      <c r="I354" s="56"/>
      <c r="J354" s="57">
        <v>0</v>
      </c>
      <c r="K354" s="58">
        <v>10000</v>
      </c>
      <c r="L354" s="38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5">
        <v>0</v>
      </c>
      <c r="AD354" s="4">
        <v>0</v>
      </c>
      <c r="AE354" s="1"/>
    </row>
    <row r="355" spans="1:31" ht="25.5" outlineLevel="5">
      <c r="A355" s="61">
        <v>339</v>
      </c>
      <c r="B355" s="54" t="s">
        <v>47</v>
      </c>
      <c r="C355" s="55" t="s">
        <v>271</v>
      </c>
      <c r="D355" s="55">
        <v>3900313000</v>
      </c>
      <c r="E355" s="55">
        <v>320</v>
      </c>
      <c r="F355" s="56"/>
      <c r="G355" s="56"/>
      <c r="H355" s="56"/>
      <c r="I355" s="56"/>
      <c r="J355" s="57"/>
      <c r="K355" s="58">
        <v>27100</v>
      </c>
      <c r="L355" s="38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5"/>
      <c r="AD355" s="4"/>
      <c r="AE355" s="1"/>
    </row>
    <row r="356" spans="1:31" ht="63.75" outlineLevel="5">
      <c r="A356" s="61">
        <v>340</v>
      </c>
      <c r="B356" s="54" t="s">
        <v>542</v>
      </c>
      <c r="C356" s="55" t="s">
        <v>271</v>
      </c>
      <c r="D356" s="55" t="s">
        <v>541</v>
      </c>
      <c r="E356" s="55" t="s">
        <v>1</v>
      </c>
      <c r="F356" s="56"/>
      <c r="G356" s="56"/>
      <c r="H356" s="56"/>
      <c r="I356" s="56"/>
      <c r="J356" s="57"/>
      <c r="K356" s="58">
        <f>K357</f>
        <v>37100</v>
      </c>
      <c r="L356" s="38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5"/>
      <c r="AD356" s="4"/>
      <c r="AE356" s="1"/>
    </row>
    <row r="357" spans="1:31" ht="25.5" outlineLevel="5">
      <c r="A357" s="61">
        <v>341</v>
      </c>
      <c r="B357" s="54" t="s">
        <v>47</v>
      </c>
      <c r="C357" s="55" t="s">
        <v>271</v>
      </c>
      <c r="D357" s="55" t="s">
        <v>541</v>
      </c>
      <c r="E357" s="55">
        <v>320</v>
      </c>
      <c r="F357" s="56"/>
      <c r="G357" s="56"/>
      <c r="H357" s="56"/>
      <c r="I357" s="56"/>
      <c r="J357" s="57"/>
      <c r="K357" s="58">
        <v>37100</v>
      </c>
      <c r="L357" s="38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5"/>
      <c r="AD357" s="4"/>
      <c r="AE357" s="1"/>
    </row>
    <row r="358" spans="1:31" ht="38.25" outlineLevel="4">
      <c r="A358" s="61">
        <v>342</v>
      </c>
      <c r="B358" s="54" t="s">
        <v>276</v>
      </c>
      <c r="C358" s="55" t="s">
        <v>271</v>
      </c>
      <c r="D358" s="55" t="s">
        <v>277</v>
      </c>
      <c r="E358" s="55" t="s">
        <v>1</v>
      </c>
      <c r="F358" s="56"/>
      <c r="G358" s="56"/>
      <c r="H358" s="56"/>
      <c r="I358" s="56"/>
      <c r="J358" s="57">
        <v>0</v>
      </c>
      <c r="K358" s="58">
        <f>K359</f>
        <v>3000</v>
      </c>
      <c r="L358" s="38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5">
        <v>0</v>
      </c>
      <c r="AD358" s="4">
        <v>0</v>
      </c>
      <c r="AE358" s="1"/>
    </row>
    <row r="359" spans="1:31" ht="15" outlineLevel="5">
      <c r="A359" s="61">
        <v>343</v>
      </c>
      <c r="B359" s="54" t="s">
        <v>254</v>
      </c>
      <c r="C359" s="55" t="s">
        <v>271</v>
      </c>
      <c r="D359" s="55" t="s">
        <v>277</v>
      </c>
      <c r="E359" s="55" t="s">
        <v>255</v>
      </c>
      <c r="F359" s="56"/>
      <c r="G359" s="56"/>
      <c r="H359" s="56"/>
      <c r="I359" s="56"/>
      <c r="J359" s="57">
        <v>0</v>
      </c>
      <c r="K359" s="58">
        <f>8000-5000</f>
        <v>3000</v>
      </c>
      <c r="L359" s="38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5">
        <v>0</v>
      </c>
      <c r="AD359" s="4">
        <v>0</v>
      </c>
      <c r="AE359" s="1"/>
    </row>
    <row r="360" spans="1:31" ht="25.5" outlineLevel="5">
      <c r="A360" s="61">
        <v>344</v>
      </c>
      <c r="B360" s="54" t="s">
        <v>550</v>
      </c>
      <c r="C360" s="55" t="s">
        <v>271</v>
      </c>
      <c r="D360" s="55" t="s">
        <v>278</v>
      </c>
      <c r="E360" s="55" t="s">
        <v>1</v>
      </c>
      <c r="F360" s="56"/>
      <c r="G360" s="56"/>
      <c r="H360" s="56"/>
      <c r="I360" s="56"/>
      <c r="J360" s="57"/>
      <c r="K360" s="58">
        <f>K361</f>
        <v>10200</v>
      </c>
      <c r="L360" s="38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5"/>
      <c r="AD360" s="4"/>
      <c r="AE360" s="1"/>
    </row>
    <row r="361" spans="1:31" ht="15" outlineLevel="5">
      <c r="A361" s="61">
        <v>345</v>
      </c>
      <c r="B361" s="54" t="s">
        <v>254</v>
      </c>
      <c r="C361" s="55" t="s">
        <v>271</v>
      </c>
      <c r="D361" s="55" t="s">
        <v>278</v>
      </c>
      <c r="E361" s="55" t="s">
        <v>255</v>
      </c>
      <c r="F361" s="56"/>
      <c r="G361" s="56"/>
      <c r="H361" s="56"/>
      <c r="I361" s="56"/>
      <c r="J361" s="57">
        <v>0</v>
      </c>
      <c r="K361" s="58">
        <f>13000-2800</f>
        <v>10200</v>
      </c>
      <c r="L361" s="38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5">
        <v>0</v>
      </c>
      <c r="AD361" s="4">
        <v>0</v>
      </c>
      <c r="AE361" s="1"/>
    </row>
    <row r="362" spans="1:31" ht="25.5" outlineLevel="5">
      <c r="A362" s="61">
        <v>346</v>
      </c>
      <c r="B362" s="54" t="s">
        <v>537</v>
      </c>
      <c r="C362" s="55" t="s">
        <v>271</v>
      </c>
      <c r="D362" s="55">
        <v>3900548700</v>
      </c>
      <c r="E362" s="55" t="s">
        <v>1</v>
      </c>
      <c r="F362" s="56"/>
      <c r="G362" s="56"/>
      <c r="H362" s="56"/>
      <c r="I362" s="56"/>
      <c r="J362" s="57"/>
      <c r="K362" s="58">
        <f>K363</f>
        <v>10200</v>
      </c>
      <c r="L362" s="38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5"/>
      <c r="AD362" s="4"/>
      <c r="AE362" s="1"/>
    </row>
    <row r="363" spans="1:31" ht="15" outlineLevel="5">
      <c r="A363" s="61">
        <v>347</v>
      </c>
      <c r="B363" s="54" t="s">
        <v>254</v>
      </c>
      <c r="C363" s="55" t="s">
        <v>271</v>
      </c>
      <c r="D363" s="55">
        <v>3900548700</v>
      </c>
      <c r="E363" s="55" t="s">
        <v>255</v>
      </c>
      <c r="F363" s="56"/>
      <c r="G363" s="56"/>
      <c r="H363" s="56"/>
      <c r="I363" s="56"/>
      <c r="J363" s="57"/>
      <c r="K363" s="58">
        <v>10200</v>
      </c>
      <c r="L363" s="38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5"/>
      <c r="AD363" s="4"/>
      <c r="AE363" s="1"/>
    </row>
    <row r="364" spans="1:31" ht="38.25" outlineLevel="2">
      <c r="A364" s="61">
        <v>348</v>
      </c>
      <c r="B364" s="54" t="s">
        <v>490</v>
      </c>
      <c r="C364" s="55" t="s">
        <v>271</v>
      </c>
      <c r="D364" s="55" t="s">
        <v>236</v>
      </c>
      <c r="E364" s="55" t="s">
        <v>1</v>
      </c>
      <c r="F364" s="56"/>
      <c r="G364" s="56"/>
      <c r="H364" s="56"/>
      <c r="I364" s="56"/>
      <c r="J364" s="57">
        <v>0</v>
      </c>
      <c r="K364" s="58">
        <f>K365+K378</f>
        <v>6588940</v>
      </c>
      <c r="L364" s="38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5">
        <v>0</v>
      </c>
      <c r="AD364" s="4">
        <v>0</v>
      </c>
      <c r="AE364" s="1"/>
    </row>
    <row r="365" spans="1:31" ht="38.25" outlineLevel="3">
      <c r="A365" s="61">
        <v>349</v>
      </c>
      <c r="B365" s="54" t="s">
        <v>267</v>
      </c>
      <c r="C365" s="55" t="s">
        <v>271</v>
      </c>
      <c r="D365" s="55" t="s">
        <v>268</v>
      </c>
      <c r="E365" s="55" t="s">
        <v>1</v>
      </c>
      <c r="F365" s="56"/>
      <c r="G365" s="56"/>
      <c r="H365" s="56"/>
      <c r="I365" s="56"/>
      <c r="J365" s="57">
        <v>0</v>
      </c>
      <c r="K365" s="58">
        <f>K366+K370+K374+K376</f>
        <v>4317000</v>
      </c>
      <c r="L365" s="38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5">
        <v>0</v>
      </c>
      <c r="AD365" s="4">
        <v>0</v>
      </c>
      <c r="AE365" s="1"/>
    </row>
    <row r="366" spans="1:31" ht="20.25" customHeight="1" outlineLevel="4">
      <c r="A366" s="61">
        <v>350</v>
      </c>
      <c r="B366" s="54" t="s">
        <v>279</v>
      </c>
      <c r="C366" s="55" t="s">
        <v>271</v>
      </c>
      <c r="D366" s="55" t="s">
        <v>280</v>
      </c>
      <c r="E366" s="55" t="s">
        <v>1</v>
      </c>
      <c r="F366" s="56"/>
      <c r="G366" s="56"/>
      <c r="H366" s="56"/>
      <c r="I366" s="56"/>
      <c r="J366" s="57">
        <v>0</v>
      </c>
      <c r="K366" s="58">
        <f>K367+K368+K369</f>
        <v>813000</v>
      </c>
      <c r="L366" s="38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5">
        <v>0</v>
      </c>
      <c r="AD366" s="4">
        <v>0</v>
      </c>
      <c r="AE366" s="1"/>
    </row>
    <row r="367" spans="1:31" ht="25.5" outlineLevel="5">
      <c r="A367" s="61">
        <v>351</v>
      </c>
      <c r="B367" s="54" t="s">
        <v>47</v>
      </c>
      <c r="C367" s="55" t="s">
        <v>271</v>
      </c>
      <c r="D367" s="55" t="s">
        <v>280</v>
      </c>
      <c r="E367" s="55" t="s">
        <v>48</v>
      </c>
      <c r="F367" s="56"/>
      <c r="G367" s="56"/>
      <c r="H367" s="56"/>
      <c r="I367" s="56"/>
      <c r="J367" s="57">
        <v>0</v>
      </c>
      <c r="K367" s="58">
        <v>354900</v>
      </c>
      <c r="L367" s="38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5">
        <v>0</v>
      </c>
      <c r="AD367" s="4">
        <v>0</v>
      </c>
      <c r="AE367" s="1"/>
    </row>
    <row r="368" spans="1:31" ht="15" outlineLevel="5">
      <c r="A368" s="61">
        <v>352</v>
      </c>
      <c r="B368" s="54" t="s">
        <v>241</v>
      </c>
      <c r="C368" s="55" t="s">
        <v>271</v>
      </c>
      <c r="D368" s="55" t="s">
        <v>280</v>
      </c>
      <c r="E368" s="55" t="s">
        <v>242</v>
      </c>
      <c r="F368" s="56"/>
      <c r="G368" s="56"/>
      <c r="H368" s="56"/>
      <c r="I368" s="56"/>
      <c r="J368" s="57">
        <v>0</v>
      </c>
      <c r="K368" s="58">
        <v>49400</v>
      </c>
      <c r="L368" s="38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5">
        <v>0</v>
      </c>
      <c r="AD368" s="4">
        <v>0</v>
      </c>
      <c r="AE368" s="1"/>
    </row>
    <row r="369" spans="1:31" ht="15" outlineLevel="5">
      <c r="A369" s="61">
        <v>353</v>
      </c>
      <c r="B369" s="54" t="s">
        <v>254</v>
      </c>
      <c r="C369" s="55" t="s">
        <v>271</v>
      </c>
      <c r="D369" s="55" t="s">
        <v>280</v>
      </c>
      <c r="E369" s="55" t="s">
        <v>255</v>
      </c>
      <c r="F369" s="56"/>
      <c r="G369" s="56"/>
      <c r="H369" s="56"/>
      <c r="I369" s="56"/>
      <c r="J369" s="57">
        <v>0</v>
      </c>
      <c r="K369" s="58">
        <v>408700</v>
      </c>
      <c r="L369" s="38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5">
        <v>0</v>
      </c>
      <c r="AD369" s="4">
        <v>0</v>
      </c>
      <c r="AE369" s="1"/>
    </row>
    <row r="370" spans="1:31" ht="25.5" outlineLevel="4">
      <c r="A370" s="61">
        <v>354</v>
      </c>
      <c r="B370" s="54" t="s">
        <v>281</v>
      </c>
      <c r="C370" s="55" t="s">
        <v>271</v>
      </c>
      <c r="D370" s="55" t="s">
        <v>282</v>
      </c>
      <c r="E370" s="55" t="s">
        <v>1</v>
      </c>
      <c r="F370" s="56"/>
      <c r="G370" s="56"/>
      <c r="H370" s="56"/>
      <c r="I370" s="56"/>
      <c r="J370" s="57">
        <v>0</v>
      </c>
      <c r="K370" s="58">
        <f>K371+K372+K373</f>
        <v>2518800</v>
      </c>
      <c r="L370" s="38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5">
        <v>0</v>
      </c>
      <c r="AD370" s="4">
        <v>0</v>
      </c>
      <c r="AE370" s="1"/>
    </row>
    <row r="371" spans="1:31" ht="25.5" outlineLevel="5">
      <c r="A371" s="61">
        <v>355</v>
      </c>
      <c r="B371" s="54" t="s">
        <v>47</v>
      </c>
      <c r="C371" s="55" t="s">
        <v>271</v>
      </c>
      <c r="D371" s="55" t="s">
        <v>282</v>
      </c>
      <c r="E371" s="55" t="s">
        <v>48</v>
      </c>
      <c r="F371" s="56"/>
      <c r="G371" s="56"/>
      <c r="H371" s="56"/>
      <c r="I371" s="56"/>
      <c r="J371" s="57">
        <v>0</v>
      </c>
      <c r="K371" s="58">
        <v>558000</v>
      </c>
      <c r="L371" s="38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5">
        <v>0</v>
      </c>
      <c r="AD371" s="4">
        <v>0</v>
      </c>
      <c r="AE371" s="1"/>
    </row>
    <row r="372" spans="1:31" ht="15" outlineLevel="5">
      <c r="A372" s="61">
        <v>356</v>
      </c>
      <c r="B372" s="54" t="s">
        <v>241</v>
      </c>
      <c r="C372" s="55" t="s">
        <v>271</v>
      </c>
      <c r="D372" s="55" t="s">
        <v>282</v>
      </c>
      <c r="E372" s="55" t="s">
        <v>242</v>
      </c>
      <c r="F372" s="56"/>
      <c r="G372" s="56"/>
      <c r="H372" s="56"/>
      <c r="I372" s="56"/>
      <c r="J372" s="57">
        <v>0</v>
      </c>
      <c r="K372" s="58">
        <v>914000</v>
      </c>
      <c r="L372" s="38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5">
        <v>0</v>
      </c>
      <c r="AD372" s="4">
        <v>0</v>
      </c>
      <c r="AE372" s="1"/>
    </row>
    <row r="373" spans="1:31" ht="15" outlineLevel="5">
      <c r="A373" s="61">
        <v>357</v>
      </c>
      <c r="B373" s="54" t="s">
        <v>254</v>
      </c>
      <c r="C373" s="55" t="s">
        <v>271</v>
      </c>
      <c r="D373" s="55" t="s">
        <v>282</v>
      </c>
      <c r="E373" s="55" t="s">
        <v>255</v>
      </c>
      <c r="F373" s="56"/>
      <c r="G373" s="56"/>
      <c r="H373" s="56"/>
      <c r="I373" s="56"/>
      <c r="J373" s="57">
        <v>0</v>
      </c>
      <c r="K373" s="58">
        <v>1046800</v>
      </c>
      <c r="L373" s="38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5">
        <v>0</v>
      </c>
      <c r="AD373" s="4">
        <v>0</v>
      </c>
      <c r="AE373" s="1"/>
    </row>
    <row r="374" spans="1:31" ht="25.5" outlineLevel="4">
      <c r="A374" s="61">
        <v>358</v>
      </c>
      <c r="B374" s="54" t="s">
        <v>283</v>
      </c>
      <c r="C374" s="55" t="s">
        <v>271</v>
      </c>
      <c r="D374" s="55" t="s">
        <v>284</v>
      </c>
      <c r="E374" s="55" t="s">
        <v>1</v>
      </c>
      <c r="F374" s="56"/>
      <c r="G374" s="56"/>
      <c r="H374" s="56"/>
      <c r="I374" s="56"/>
      <c r="J374" s="57">
        <v>0</v>
      </c>
      <c r="K374" s="58">
        <f>K375</f>
        <v>254900</v>
      </c>
      <c r="L374" s="38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5">
        <v>0</v>
      </c>
      <c r="AD374" s="4">
        <v>0</v>
      </c>
      <c r="AE374" s="1"/>
    </row>
    <row r="375" spans="1:31" ht="15" outlineLevel="5">
      <c r="A375" s="61">
        <v>359</v>
      </c>
      <c r="B375" s="54" t="s">
        <v>254</v>
      </c>
      <c r="C375" s="55" t="s">
        <v>271</v>
      </c>
      <c r="D375" s="55" t="s">
        <v>284</v>
      </c>
      <c r="E375" s="55" t="s">
        <v>255</v>
      </c>
      <c r="F375" s="56"/>
      <c r="G375" s="56"/>
      <c r="H375" s="56"/>
      <c r="I375" s="56"/>
      <c r="J375" s="57">
        <v>0</v>
      </c>
      <c r="K375" s="58">
        <v>254900</v>
      </c>
      <c r="L375" s="38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5">
        <v>0</v>
      </c>
      <c r="AD375" s="4">
        <v>0</v>
      </c>
      <c r="AE375" s="1"/>
    </row>
    <row r="376" spans="1:31" ht="51" outlineLevel="4">
      <c r="A376" s="61">
        <v>360</v>
      </c>
      <c r="B376" s="54" t="s">
        <v>285</v>
      </c>
      <c r="C376" s="55" t="s">
        <v>271</v>
      </c>
      <c r="D376" s="55" t="s">
        <v>286</v>
      </c>
      <c r="E376" s="55" t="s">
        <v>1</v>
      </c>
      <c r="F376" s="56"/>
      <c r="G376" s="56"/>
      <c r="H376" s="56"/>
      <c r="I376" s="56"/>
      <c r="J376" s="57">
        <v>0</v>
      </c>
      <c r="K376" s="58">
        <f>K377</f>
        <v>730300</v>
      </c>
      <c r="L376" s="38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5">
        <v>0</v>
      </c>
      <c r="AD376" s="4">
        <v>0</v>
      </c>
      <c r="AE376" s="1"/>
    </row>
    <row r="377" spans="1:31" ht="15" outlineLevel="5">
      <c r="A377" s="61">
        <v>361</v>
      </c>
      <c r="B377" s="54" t="s">
        <v>241</v>
      </c>
      <c r="C377" s="55" t="s">
        <v>271</v>
      </c>
      <c r="D377" s="55" t="s">
        <v>286</v>
      </c>
      <c r="E377" s="55" t="s">
        <v>242</v>
      </c>
      <c r="F377" s="56"/>
      <c r="G377" s="56"/>
      <c r="H377" s="56"/>
      <c r="I377" s="56"/>
      <c r="J377" s="57">
        <v>0</v>
      </c>
      <c r="K377" s="58">
        <v>730300</v>
      </c>
      <c r="L377" s="38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5">
        <v>0</v>
      </c>
      <c r="AD377" s="4">
        <v>0</v>
      </c>
      <c r="AE377" s="1"/>
    </row>
    <row r="378" spans="1:31" ht="38.25" outlineLevel="3">
      <c r="A378" s="61">
        <v>362</v>
      </c>
      <c r="B378" s="54" t="s">
        <v>262</v>
      </c>
      <c r="C378" s="55" t="s">
        <v>271</v>
      </c>
      <c r="D378" s="55" t="s">
        <v>263</v>
      </c>
      <c r="E378" s="55" t="s">
        <v>1</v>
      </c>
      <c r="F378" s="56"/>
      <c r="G378" s="56"/>
      <c r="H378" s="56"/>
      <c r="I378" s="56"/>
      <c r="J378" s="57">
        <v>0</v>
      </c>
      <c r="K378" s="58">
        <f>K379</f>
        <v>2271940</v>
      </c>
      <c r="L378" s="38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5">
        <v>0</v>
      </c>
      <c r="AD378" s="4">
        <v>0</v>
      </c>
      <c r="AE378" s="1"/>
    </row>
    <row r="379" spans="1:31" ht="25.5" outlineLevel="4">
      <c r="A379" s="61">
        <v>363</v>
      </c>
      <c r="B379" s="54" t="s">
        <v>287</v>
      </c>
      <c r="C379" s="55" t="s">
        <v>271</v>
      </c>
      <c r="D379" s="55" t="s">
        <v>288</v>
      </c>
      <c r="E379" s="55" t="s">
        <v>1</v>
      </c>
      <c r="F379" s="56"/>
      <c r="G379" s="56"/>
      <c r="H379" s="56"/>
      <c r="I379" s="56"/>
      <c r="J379" s="57">
        <v>0</v>
      </c>
      <c r="K379" s="58">
        <f>K380</f>
        <v>2271940</v>
      </c>
      <c r="L379" s="38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5">
        <v>0</v>
      </c>
      <c r="AD379" s="4">
        <v>0</v>
      </c>
      <c r="AE379" s="1"/>
    </row>
    <row r="380" spans="1:31" ht="15" outlineLevel="5">
      <c r="A380" s="61">
        <v>364</v>
      </c>
      <c r="B380" s="31" t="s">
        <v>241</v>
      </c>
      <c r="C380" s="55" t="s">
        <v>271</v>
      </c>
      <c r="D380" s="32" t="s">
        <v>288</v>
      </c>
      <c r="E380" s="32" t="s">
        <v>242</v>
      </c>
      <c r="F380" s="56"/>
      <c r="G380" s="56"/>
      <c r="H380" s="56"/>
      <c r="I380" s="56"/>
      <c r="J380" s="57">
        <v>0</v>
      </c>
      <c r="K380" s="60">
        <f>2271900+40</f>
        <v>2271940</v>
      </c>
      <c r="L380" s="38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5">
        <v>0</v>
      </c>
      <c r="AD380" s="4">
        <v>0</v>
      </c>
      <c r="AE380" s="1"/>
    </row>
    <row r="381" spans="1:31" ht="51" outlineLevel="2">
      <c r="A381" s="61">
        <v>365</v>
      </c>
      <c r="B381" s="54" t="s">
        <v>109</v>
      </c>
      <c r="C381" s="55" t="s">
        <v>271</v>
      </c>
      <c r="D381" s="55" t="s">
        <v>110</v>
      </c>
      <c r="E381" s="55" t="s">
        <v>1</v>
      </c>
      <c r="F381" s="56"/>
      <c r="G381" s="56"/>
      <c r="H381" s="56"/>
      <c r="I381" s="56"/>
      <c r="J381" s="57">
        <v>0</v>
      </c>
      <c r="K381" s="58">
        <f>K382</f>
        <v>118000</v>
      </c>
      <c r="L381" s="38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5">
        <v>0</v>
      </c>
      <c r="AD381" s="4">
        <v>0</v>
      </c>
      <c r="AE381" s="1"/>
    </row>
    <row r="382" spans="1:31" ht="51" outlineLevel="3">
      <c r="A382" s="61">
        <v>366</v>
      </c>
      <c r="B382" s="54" t="s">
        <v>115</v>
      </c>
      <c r="C382" s="55" t="s">
        <v>271</v>
      </c>
      <c r="D382" s="55" t="s">
        <v>116</v>
      </c>
      <c r="E382" s="55" t="s">
        <v>1</v>
      </c>
      <c r="F382" s="56"/>
      <c r="G382" s="56"/>
      <c r="H382" s="56"/>
      <c r="I382" s="56"/>
      <c r="J382" s="57">
        <v>0</v>
      </c>
      <c r="K382" s="58">
        <f>K383+K385</f>
        <v>118000</v>
      </c>
      <c r="L382" s="38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5">
        <v>0</v>
      </c>
      <c r="AD382" s="4">
        <v>0</v>
      </c>
      <c r="AE382" s="1"/>
    </row>
    <row r="383" spans="1:31" ht="51" outlineLevel="4">
      <c r="A383" s="61">
        <v>367</v>
      </c>
      <c r="B383" s="54" t="s">
        <v>117</v>
      </c>
      <c r="C383" s="55" t="s">
        <v>271</v>
      </c>
      <c r="D383" s="55" t="s">
        <v>118</v>
      </c>
      <c r="E383" s="55" t="s">
        <v>1</v>
      </c>
      <c r="F383" s="56"/>
      <c r="G383" s="56"/>
      <c r="H383" s="56"/>
      <c r="I383" s="56"/>
      <c r="J383" s="57">
        <v>0</v>
      </c>
      <c r="K383" s="58">
        <f>K384</f>
        <v>59000</v>
      </c>
      <c r="L383" s="38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5">
        <v>0</v>
      </c>
      <c r="AD383" s="4">
        <v>0</v>
      </c>
      <c r="AE383" s="1"/>
    </row>
    <row r="384" spans="1:31" ht="25.5" outlineLevel="5">
      <c r="A384" s="61">
        <v>368</v>
      </c>
      <c r="B384" s="54" t="s">
        <v>18</v>
      </c>
      <c r="C384" s="55" t="s">
        <v>271</v>
      </c>
      <c r="D384" s="55" t="s">
        <v>118</v>
      </c>
      <c r="E384" s="55" t="s">
        <v>19</v>
      </c>
      <c r="F384" s="56"/>
      <c r="G384" s="56"/>
      <c r="H384" s="56"/>
      <c r="I384" s="56"/>
      <c r="J384" s="57">
        <v>0</v>
      </c>
      <c r="K384" s="58">
        <v>59000</v>
      </c>
      <c r="L384" s="38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5">
        <v>0</v>
      </c>
      <c r="AD384" s="4">
        <v>0</v>
      </c>
      <c r="AE384" s="1"/>
    </row>
    <row r="385" spans="1:31" ht="63.75" outlineLevel="5">
      <c r="A385" s="61">
        <v>369</v>
      </c>
      <c r="B385" s="54" t="s">
        <v>539</v>
      </c>
      <c r="C385" s="55" t="s">
        <v>271</v>
      </c>
      <c r="D385" s="91" t="s">
        <v>538</v>
      </c>
      <c r="E385" s="55" t="s">
        <v>1</v>
      </c>
      <c r="F385" s="86"/>
      <c r="G385" s="56"/>
      <c r="H385" s="56"/>
      <c r="I385" s="56"/>
      <c r="J385" s="117"/>
      <c r="K385" s="81">
        <f>K386</f>
        <v>59000</v>
      </c>
      <c r="L385" s="38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5"/>
      <c r="AD385" s="4"/>
      <c r="AE385" s="1"/>
    </row>
    <row r="386" spans="1:31" ht="25.5" outlineLevel="5">
      <c r="A386" s="61">
        <v>370</v>
      </c>
      <c r="B386" s="54" t="s">
        <v>18</v>
      </c>
      <c r="C386" s="55" t="s">
        <v>271</v>
      </c>
      <c r="D386" s="91" t="s">
        <v>538</v>
      </c>
      <c r="E386" s="55" t="s">
        <v>19</v>
      </c>
      <c r="F386" s="86"/>
      <c r="G386" s="56"/>
      <c r="H386" s="56"/>
      <c r="I386" s="56"/>
      <c r="J386" s="117"/>
      <c r="K386" s="81">
        <v>59000</v>
      </c>
      <c r="L386" s="38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5"/>
      <c r="AD386" s="4"/>
      <c r="AE386" s="1"/>
    </row>
    <row r="387" spans="1:31" ht="15" outlineLevel="5">
      <c r="A387" s="61">
        <v>371</v>
      </c>
      <c r="B387" s="87" t="s">
        <v>500</v>
      </c>
      <c r="C387" s="111" t="s">
        <v>271</v>
      </c>
      <c r="D387" s="89" t="s">
        <v>15</v>
      </c>
      <c r="E387" s="89" t="s">
        <v>1</v>
      </c>
      <c r="F387" s="56"/>
      <c r="G387" s="56"/>
      <c r="H387" s="56"/>
      <c r="I387" s="56"/>
      <c r="J387" s="57"/>
      <c r="K387" s="114">
        <f>K388</f>
        <v>185400</v>
      </c>
      <c r="L387" s="38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5"/>
      <c r="AD387" s="4"/>
      <c r="AE387" s="1"/>
    </row>
    <row r="388" spans="1:31" ht="38.25" outlineLevel="5">
      <c r="A388" s="61">
        <v>372</v>
      </c>
      <c r="B388" s="66" t="s">
        <v>507</v>
      </c>
      <c r="C388" s="55" t="s">
        <v>271</v>
      </c>
      <c r="D388" s="64" t="s">
        <v>504</v>
      </c>
      <c r="E388" s="64" t="s">
        <v>1</v>
      </c>
      <c r="F388" s="56"/>
      <c r="G388" s="56"/>
      <c r="H388" s="56"/>
      <c r="I388" s="56"/>
      <c r="J388" s="57"/>
      <c r="K388" s="58">
        <f>K389</f>
        <v>185400</v>
      </c>
      <c r="L388" s="38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5"/>
      <c r="AD388" s="4"/>
      <c r="AE388" s="1"/>
    </row>
    <row r="389" spans="1:31" ht="15" outlineLevel="5">
      <c r="A389" s="61">
        <v>373</v>
      </c>
      <c r="B389" s="96" t="s">
        <v>493</v>
      </c>
      <c r="C389" s="55" t="s">
        <v>271</v>
      </c>
      <c r="D389" s="64" t="s">
        <v>504</v>
      </c>
      <c r="E389" s="64" t="s">
        <v>242</v>
      </c>
      <c r="F389" s="56"/>
      <c r="G389" s="56"/>
      <c r="H389" s="56"/>
      <c r="I389" s="56"/>
      <c r="J389" s="57"/>
      <c r="K389" s="58">
        <v>185400</v>
      </c>
      <c r="L389" s="38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5"/>
      <c r="AD389" s="4"/>
      <c r="AE389" s="1"/>
    </row>
    <row r="390" spans="1:31" s="23" customFormat="1" ht="14.25" outlineLevel="1">
      <c r="A390" s="61">
        <v>374</v>
      </c>
      <c r="B390" s="59" t="s">
        <v>427</v>
      </c>
      <c r="C390" s="50" t="s">
        <v>289</v>
      </c>
      <c r="D390" s="50" t="s">
        <v>3</v>
      </c>
      <c r="E390" s="50" t="s">
        <v>1</v>
      </c>
      <c r="F390" s="51"/>
      <c r="G390" s="51"/>
      <c r="H390" s="51"/>
      <c r="I390" s="51"/>
      <c r="J390" s="52">
        <v>0</v>
      </c>
      <c r="K390" s="53">
        <f>K391+K406</f>
        <v>11542990</v>
      </c>
      <c r="L390" s="37">
        <v>0</v>
      </c>
      <c r="M390" s="25">
        <v>0</v>
      </c>
      <c r="N390" s="25">
        <v>0</v>
      </c>
      <c r="O390" s="25">
        <v>0</v>
      </c>
      <c r="P390" s="25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5">
        <v>0</v>
      </c>
      <c r="W390" s="25">
        <v>0</v>
      </c>
      <c r="X390" s="25">
        <v>0</v>
      </c>
      <c r="Y390" s="25">
        <v>0</v>
      </c>
      <c r="Z390" s="25">
        <v>0</v>
      </c>
      <c r="AA390" s="25">
        <v>0</v>
      </c>
      <c r="AB390" s="25">
        <v>0</v>
      </c>
      <c r="AC390" s="26">
        <v>0</v>
      </c>
      <c r="AD390" s="25">
        <v>0</v>
      </c>
      <c r="AE390" s="22"/>
    </row>
    <row r="391" spans="1:31" ht="38.25" outlineLevel="2">
      <c r="A391" s="61">
        <v>375</v>
      </c>
      <c r="B391" s="54" t="s">
        <v>490</v>
      </c>
      <c r="C391" s="55" t="s">
        <v>289</v>
      </c>
      <c r="D391" s="55" t="s">
        <v>236</v>
      </c>
      <c r="E391" s="55" t="s">
        <v>1</v>
      </c>
      <c r="F391" s="56"/>
      <c r="G391" s="56"/>
      <c r="H391" s="56"/>
      <c r="I391" s="56"/>
      <c r="J391" s="57">
        <v>0</v>
      </c>
      <c r="K391" s="58">
        <f>K392</f>
        <v>11325200</v>
      </c>
      <c r="L391" s="38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5">
        <v>0</v>
      </c>
      <c r="AD391" s="4">
        <v>0</v>
      </c>
      <c r="AE391" s="1"/>
    </row>
    <row r="392" spans="1:31" ht="51" outlineLevel="3">
      <c r="A392" s="61">
        <v>376</v>
      </c>
      <c r="B392" s="54" t="s">
        <v>491</v>
      </c>
      <c r="C392" s="55" t="s">
        <v>289</v>
      </c>
      <c r="D392" s="55" t="s">
        <v>291</v>
      </c>
      <c r="E392" s="55" t="s">
        <v>1</v>
      </c>
      <c r="F392" s="56"/>
      <c r="G392" s="56"/>
      <c r="H392" s="56"/>
      <c r="I392" s="56"/>
      <c r="J392" s="57">
        <v>0</v>
      </c>
      <c r="K392" s="58">
        <f>K393+K396+K398+K400+K402</f>
        <v>11325200</v>
      </c>
      <c r="L392" s="38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5">
        <v>0</v>
      </c>
      <c r="AD392" s="4">
        <v>0</v>
      </c>
      <c r="AE392" s="1"/>
    </row>
    <row r="393" spans="1:31" ht="25.5" outlineLevel="4">
      <c r="A393" s="61">
        <v>377</v>
      </c>
      <c r="B393" s="54" t="s">
        <v>16</v>
      </c>
      <c r="C393" s="55" t="s">
        <v>289</v>
      </c>
      <c r="D393" s="55" t="s">
        <v>292</v>
      </c>
      <c r="E393" s="55" t="s">
        <v>1</v>
      </c>
      <c r="F393" s="56"/>
      <c r="G393" s="56"/>
      <c r="H393" s="56"/>
      <c r="I393" s="56"/>
      <c r="J393" s="57">
        <v>0</v>
      </c>
      <c r="K393" s="58">
        <f>K394+K395</f>
        <v>1151000</v>
      </c>
      <c r="L393" s="38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5">
        <v>0</v>
      </c>
      <c r="AD393" s="4">
        <v>0</v>
      </c>
      <c r="AE393" s="1"/>
    </row>
    <row r="394" spans="1:31" ht="25.5" outlineLevel="5">
      <c r="A394" s="61">
        <v>378</v>
      </c>
      <c r="B394" s="54" t="s">
        <v>11</v>
      </c>
      <c r="C394" s="55" t="s">
        <v>289</v>
      </c>
      <c r="D394" s="55" t="s">
        <v>292</v>
      </c>
      <c r="E394" s="55" t="s">
        <v>12</v>
      </c>
      <c r="F394" s="56"/>
      <c r="G394" s="56"/>
      <c r="H394" s="56"/>
      <c r="I394" s="56"/>
      <c r="J394" s="57">
        <v>0</v>
      </c>
      <c r="K394" s="58">
        <v>1113920</v>
      </c>
      <c r="L394" s="38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5">
        <v>0</v>
      </c>
      <c r="AD394" s="4">
        <v>0</v>
      </c>
      <c r="AE394" s="1"/>
    </row>
    <row r="395" spans="1:31" ht="25.5" outlineLevel="5">
      <c r="A395" s="61">
        <v>379</v>
      </c>
      <c r="B395" s="54" t="s">
        <v>18</v>
      </c>
      <c r="C395" s="55" t="s">
        <v>289</v>
      </c>
      <c r="D395" s="55" t="s">
        <v>292</v>
      </c>
      <c r="E395" s="55" t="s">
        <v>19</v>
      </c>
      <c r="F395" s="56"/>
      <c r="G395" s="56"/>
      <c r="H395" s="56"/>
      <c r="I395" s="56"/>
      <c r="J395" s="57">
        <v>0</v>
      </c>
      <c r="K395" s="58">
        <v>37080</v>
      </c>
      <c r="L395" s="38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5">
        <v>0</v>
      </c>
      <c r="AD395" s="4">
        <v>0</v>
      </c>
      <c r="AE395" s="1"/>
    </row>
    <row r="396" spans="1:31" ht="25.5" outlineLevel="4">
      <c r="A396" s="61">
        <v>380</v>
      </c>
      <c r="B396" s="54" t="s">
        <v>293</v>
      </c>
      <c r="C396" s="55" t="s">
        <v>289</v>
      </c>
      <c r="D396" s="55" t="s">
        <v>294</v>
      </c>
      <c r="E396" s="55" t="s">
        <v>1</v>
      </c>
      <c r="F396" s="56"/>
      <c r="G396" s="56"/>
      <c r="H396" s="56"/>
      <c r="I396" s="56"/>
      <c r="J396" s="57">
        <v>0</v>
      </c>
      <c r="K396" s="58">
        <f>K397</f>
        <v>100000</v>
      </c>
      <c r="L396" s="38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5">
        <v>0</v>
      </c>
      <c r="AD396" s="4">
        <v>0</v>
      </c>
      <c r="AE396" s="1"/>
    </row>
    <row r="397" spans="1:31" ht="25.5" outlineLevel="5">
      <c r="A397" s="61">
        <v>381</v>
      </c>
      <c r="B397" s="54" t="s">
        <v>18</v>
      </c>
      <c r="C397" s="55" t="s">
        <v>289</v>
      </c>
      <c r="D397" s="55" t="s">
        <v>294</v>
      </c>
      <c r="E397" s="55" t="s">
        <v>19</v>
      </c>
      <c r="F397" s="56"/>
      <c r="G397" s="56"/>
      <c r="H397" s="56"/>
      <c r="I397" s="56"/>
      <c r="J397" s="57">
        <v>0</v>
      </c>
      <c r="K397" s="58">
        <v>100000</v>
      </c>
      <c r="L397" s="38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5">
        <v>0</v>
      </c>
      <c r="AD397" s="4">
        <v>0</v>
      </c>
      <c r="AE397" s="1"/>
    </row>
    <row r="398" spans="1:31" ht="38.25" outlineLevel="4">
      <c r="A398" s="61">
        <v>382</v>
      </c>
      <c r="B398" s="54" t="s">
        <v>295</v>
      </c>
      <c r="C398" s="55" t="s">
        <v>289</v>
      </c>
      <c r="D398" s="55" t="s">
        <v>296</v>
      </c>
      <c r="E398" s="55" t="s">
        <v>1</v>
      </c>
      <c r="F398" s="56"/>
      <c r="G398" s="56"/>
      <c r="H398" s="56"/>
      <c r="I398" s="56"/>
      <c r="J398" s="57">
        <v>0</v>
      </c>
      <c r="K398" s="58">
        <f>K399</f>
        <v>104000</v>
      </c>
      <c r="L398" s="38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5">
        <v>0</v>
      </c>
      <c r="AD398" s="4">
        <v>0</v>
      </c>
      <c r="AE398" s="1"/>
    </row>
    <row r="399" spans="1:31" ht="26.25" customHeight="1" outlineLevel="5">
      <c r="A399" s="61">
        <v>383</v>
      </c>
      <c r="B399" s="54" t="s">
        <v>297</v>
      </c>
      <c r="C399" s="55" t="s">
        <v>289</v>
      </c>
      <c r="D399" s="55" t="s">
        <v>296</v>
      </c>
      <c r="E399" s="55" t="s">
        <v>298</v>
      </c>
      <c r="F399" s="56"/>
      <c r="G399" s="56"/>
      <c r="H399" s="56"/>
      <c r="I399" s="56"/>
      <c r="J399" s="57">
        <v>0</v>
      </c>
      <c r="K399" s="58">
        <f>200000-96000</f>
        <v>104000</v>
      </c>
      <c r="L399" s="38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5">
        <v>0</v>
      </c>
      <c r="AD399" s="4">
        <v>0</v>
      </c>
      <c r="AE399" s="1"/>
    </row>
    <row r="400" spans="1:31" ht="15" outlineLevel="4">
      <c r="A400" s="61">
        <v>384</v>
      </c>
      <c r="B400" s="54" t="s">
        <v>299</v>
      </c>
      <c r="C400" s="55" t="s">
        <v>289</v>
      </c>
      <c r="D400" s="55" t="s">
        <v>300</v>
      </c>
      <c r="E400" s="55" t="s">
        <v>1</v>
      </c>
      <c r="F400" s="56"/>
      <c r="G400" s="56"/>
      <c r="H400" s="56"/>
      <c r="I400" s="56"/>
      <c r="J400" s="57">
        <v>0</v>
      </c>
      <c r="K400" s="58">
        <f>K401</f>
        <v>22988</v>
      </c>
      <c r="L400" s="38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5">
        <v>0</v>
      </c>
      <c r="AD400" s="4">
        <v>0</v>
      </c>
      <c r="AE400" s="1"/>
    </row>
    <row r="401" spans="1:31" ht="15" outlineLevel="5">
      <c r="A401" s="61">
        <v>385</v>
      </c>
      <c r="B401" s="54" t="s">
        <v>301</v>
      </c>
      <c r="C401" s="55" t="s">
        <v>289</v>
      </c>
      <c r="D401" s="55" t="s">
        <v>300</v>
      </c>
      <c r="E401" s="55" t="s">
        <v>302</v>
      </c>
      <c r="F401" s="56"/>
      <c r="G401" s="56"/>
      <c r="H401" s="56"/>
      <c r="I401" s="56"/>
      <c r="J401" s="57">
        <v>0</v>
      </c>
      <c r="K401" s="58">
        <f>50000-10000-17012</f>
        <v>22988</v>
      </c>
      <c r="L401" s="38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5">
        <v>0</v>
      </c>
      <c r="AD401" s="4">
        <v>0</v>
      </c>
      <c r="AE401" s="1"/>
    </row>
    <row r="402" spans="1:31" ht="38.25" outlineLevel="4">
      <c r="A402" s="61">
        <v>386</v>
      </c>
      <c r="B402" s="54" t="s">
        <v>303</v>
      </c>
      <c r="C402" s="55" t="s">
        <v>289</v>
      </c>
      <c r="D402" s="55" t="s">
        <v>304</v>
      </c>
      <c r="E402" s="55" t="s">
        <v>1</v>
      </c>
      <c r="F402" s="56"/>
      <c r="G402" s="56"/>
      <c r="H402" s="56"/>
      <c r="I402" s="56"/>
      <c r="J402" s="57">
        <v>0</v>
      </c>
      <c r="K402" s="58">
        <f>K403+K404+K405</f>
        <v>9947212</v>
      </c>
      <c r="L402" s="38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5">
        <v>0</v>
      </c>
      <c r="AD402" s="4">
        <v>0</v>
      </c>
      <c r="AE402" s="1"/>
    </row>
    <row r="403" spans="1:31" ht="25.5" outlineLevel="5">
      <c r="A403" s="61">
        <v>387</v>
      </c>
      <c r="B403" s="54" t="s">
        <v>97</v>
      </c>
      <c r="C403" s="55" t="s">
        <v>289</v>
      </c>
      <c r="D403" s="55" t="s">
        <v>304</v>
      </c>
      <c r="E403" s="55" t="s">
        <v>98</v>
      </c>
      <c r="F403" s="56"/>
      <c r="G403" s="56"/>
      <c r="H403" s="56"/>
      <c r="I403" s="56"/>
      <c r="J403" s="57">
        <v>0</v>
      </c>
      <c r="K403" s="58">
        <v>5962800</v>
      </c>
      <c r="L403" s="38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5">
        <v>0</v>
      </c>
      <c r="AD403" s="4">
        <v>0</v>
      </c>
      <c r="AE403" s="1"/>
    </row>
    <row r="404" spans="1:31" ht="25.5" outlineLevel="5">
      <c r="A404" s="61">
        <v>388</v>
      </c>
      <c r="B404" s="54" t="s">
        <v>18</v>
      </c>
      <c r="C404" s="55" t="s">
        <v>289</v>
      </c>
      <c r="D404" s="55" t="s">
        <v>304</v>
      </c>
      <c r="E404" s="55" t="s">
        <v>19</v>
      </c>
      <c r="F404" s="56"/>
      <c r="G404" s="56"/>
      <c r="H404" s="56"/>
      <c r="I404" s="56"/>
      <c r="J404" s="57">
        <v>0</v>
      </c>
      <c r="K404" s="58">
        <f>1992086+2000000-10088</f>
        <v>3981998</v>
      </c>
      <c r="L404" s="38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5">
        <v>0</v>
      </c>
      <c r="AD404" s="4">
        <v>0</v>
      </c>
      <c r="AE404" s="1"/>
    </row>
    <row r="405" spans="1:31" ht="15" outlineLevel="5">
      <c r="A405" s="61">
        <v>389</v>
      </c>
      <c r="B405" s="54" t="s">
        <v>20</v>
      </c>
      <c r="C405" s="55" t="s">
        <v>289</v>
      </c>
      <c r="D405" s="55" t="s">
        <v>304</v>
      </c>
      <c r="E405" s="55" t="s">
        <v>21</v>
      </c>
      <c r="F405" s="56"/>
      <c r="G405" s="56"/>
      <c r="H405" s="56"/>
      <c r="I405" s="56"/>
      <c r="J405" s="57">
        <v>0</v>
      </c>
      <c r="K405" s="58">
        <v>2414</v>
      </c>
      <c r="L405" s="38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5">
        <v>0</v>
      </c>
      <c r="AD405" s="4">
        <v>0</v>
      </c>
      <c r="AE405" s="1"/>
    </row>
    <row r="406" spans="1:31" ht="15" outlineLevel="5">
      <c r="A406" s="61">
        <v>390</v>
      </c>
      <c r="B406" s="87" t="s">
        <v>500</v>
      </c>
      <c r="C406" s="55" t="s">
        <v>289</v>
      </c>
      <c r="D406" s="89" t="s">
        <v>15</v>
      </c>
      <c r="E406" s="55" t="s">
        <v>1</v>
      </c>
      <c r="F406" s="56"/>
      <c r="G406" s="56"/>
      <c r="H406" s="56"/>
      <c r="I406" s="56"/>
      <c r="J406" s="57"/>
      <c r="K406" s="58">
        <f>K407</f>
        <v>217790</v>
      </c>
      <c r="L406" s="38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5"/>
      <c r="AD406" s="4"/>
      <c r="AE406" s="1"/>
    </row>
    <row r="407" spans="1:31" ht="38.25" outlineLevel="5">
      <c r="A407" s="61">
        <v>391</v>
      </c>
      <c r="B407" s="66" t="s">
        <v>507</v>
      </c>
      <c r="C407" s="55" t="s">
        <v>289</v>
      </c>
      <c r="D407" s="64" t="s">
        <v>504</v>
      </c>
      <c r="E407" s="55" t="s">
        <v>1</v>
      </c>
      <c r="F407" s="56"/>
      <c r="G407" s="56"/>
      <c r="H407" s="56"/>
      <c r="I407" s="56"/>
      <c r="J407" s="57"/>
      <c r="K407" s="58">
        <f>K408+K409</f>
        <v>217790</v>
      </c>
      <c r="L407" s="38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5"/>
      <c r="AD407" s="4"/>
      <c r="AE407" s="1"/>
    </row>
    <row r="408" spans="1:31" ht="25.5" outlineLevel="5">
      <c r="A408" s="61">
        <v>392</v>
      </c>
      <c r="B408" s="54" t="s">
        <v>503</v>
      </c>
      <c r="C408" s="55" t="s">
        <v>289</v>
      </c>
      <c r="D408" s="64" t="s">
        <v>504</v>
      </c>
      <c r="E408" s="55">
        <v>110</v>
      </c>
      <c r="F408" s="56"/>
      <c r="G408" s="56"/>
      <c r="H408" s="56"/>
      <c r="I408" s="56"/>
      <c r="J408" s="57"/>
      <c r="K408" s="58">
        <v>176300</v>
      </c>
      <c r="L408" s="38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5"/>
      <c r="AD408" s="4"/>
      <c r="AE408" s="1"/>
    </row>
    <row r="409" spans="1:31" ht="25.5" outlineLevel="5">
      <c r="A409" s="61">
        <v>393</v>
      </c>
      <c r="B409" s="54" t="s">
        <v>509</v>
      </c>
      <c r="C409" s="55" t="s">
        <v>289</v>
      </c>
      <c r="D409" s="64" t="s">
        <v>504</v>
      </c>
      <c r="E409" s="55">
        <v>120</v>
      </c>
      <c r="F409" s="56"/>
      <c r="G409" s="56"/>
      <c r="H409" s="56"/>
      <c r="I409" s="56"/>
      <c r="J409" s="57"/>
      <c r="K409" s="58">
        <f>12000+29490</f>
        <v>41490</v>
      </c>
      <c r="L409" s="38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5"/>
      <c r="AD409" s="4"/>
      <c r="AE409" s="1"/>
    </row>
    <row r="410" spans="1:31" s="23" customFormat="1" ht="14.25">
      <c r="A410" s="61">
        <v>394</v>
      </c>
      <c r="B410" s="59" t="s">
        <v>428</v>
      </c>
      <c r="C410" s="50" t="s">
        <v>305</v>
      </c>
      <c r="D410" s="50" t="s">
        <v>3</v>
      </c>
      <c r="E410" s="50" t="s">
        <v>1</v>
      </c>
      <c r="F410" s="51"/>
      <c r="G410" s="51"/>
      <c r="H410" s="51"/>
      <c r="I410" s="51"/>
      <c r="J410" s="52">
        <v>0</v>
      </c>
      <c r="K410" s="53">
        <f>K411</f>
        <v>21928900</v>
      </c>
      <c r="L410" s="37">
        <v>0</v>
      </c>
      <c r="M410" s="25">
        <v>0</v>
      </c>
      <c r="N410" s="25">
        <v>0</v>
      </c>
      <c r="O410" s="25">
        <v>0</v>
      </c>
      <c r="P410" s="25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25">
        <v>0</v>
      </c>
      <c r="X410" s="25">
        <v>0</v>
      </c>
      <c r="Y410" s="25">
        <v>0</v>
      </c>
      <c r="Z410" s="25">
        <v>0</v>
      </c>
      <c r="AA410" s="25">
        <v>0</v>
      </c>
      <c r="AB410" s="25">
        <v>0</v>
      </c>
      <c r="AC410" s="26">
        <v>0</v>
      </c>
      <c r="AD410" s="25">
        <v>0</v>
      </c>
      <c r="AE410" s="22"/>
    </row>
    <row r="411" spans="1:31" s="23" customFormat="1" ht="14.25" outlineLevel="1">
      <c r="A411" s="61">
        <v>395</v>
      </c>
      <c r="B411" s="59" t="s">
        <v>429</v>
      </c>
      <c r="C411" s="50" t="s">
        <v>306</v>
      </c>
      <c r="D411" s="50" t="s">
        <v>3</v>
      </c>
      <c r="E411" s="50" t="s">
        <v>1</v>
      </c>
      <c r="F411" s="51"/>
      <c r="G411" s="51"/>
      <c r="H411" s="51"/>
      <c r="I411" s="51"/>
      <c r="J411" s="52">
        <v>0</v>
      </c>
      <c r="K411" s="53">
        <f>K412</f>
        <v>21928900</v>
      </c>
      <c r="L411" s="37">
        <v>0</v>
      </c>
      <c r="M411" s="25">
        <v>0</v>
      </c>
      <c r="N411" s="25">
        <v>0</v>
      </c>
      <c r="O411" s="25">
        <v>0</v>
      </c>
      <c r="P411" s="25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5">
        <v>0</v>
      </c>
      <c r="W411" s="25">
        <v>0</v>
      </c>
      <c r="X411" s="25">
        <v>0</v>
      </c>
      <c r="Y411" s="25">
        <v>0</v>
      </c>
      <c r="Z411" s="25">
        <v>0</v>
      </c>
      <c r="AA411" s="25">
        <v>0</v>
      </c>
      <c r="AB411" s="25">
        <v>0</v>
      </c>
      <c r="AC411" s="26">
        <v>0</v>
      </c>
      <c r="AD411" s="25">
        <v>0</v>
      </c>
      <c r="AE411" s="22"/>
    </row>
    <row r="412" spans="1:31" ht="38.25" outlineLevel="2">
      <c r="A412" s="61">
        <v>396</v>
      </c>
      <c r="B412" s="54" t="s">
        <v>307</v>
      </c>
      <c r="C412" s="55" t="s">
        <v>306</v>
      </c>
      <c r="D412" s="55" t="s">
        <v>308</v>
      </c>
      <c r="E412" s="55" t="s">
        <v>1</v>
      </c>
      <c r="F412" s="56"/>
      <c r="G412" s="56"/>
      <c r="H412" s="56"/>
      <c r="I412" s="56"/>
      <c r="J412" s="57">
        <v>0</v>
      </c>
      <c r="K412" s="58">
        <f>K413+K422</f>
        <v>21928900</v>
      </c>
      <c r="L412" s="38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5">
        <v>0</v>
      </c>
      <c r="AD412" s="4">
        <v>0</v>
      </c>
      <c r="AE412" s="1"/>
    </row>
    <row r="413" spans="1:31" ht="15" outlineLevel="3">
      <c r="A413" s="61">
        <v>397</v>
      </c>
      <c r="B413" s="54" t="s">
        <v>309</v>
      </c>
      <c r="C413" s="55" t="s">
        <v>306</v>
      </c>
      <c r="D413" s="55" t="s">
        <v>310</v>
      </c>
      <c r="E413" s="55" t="s">
        <v>1</v>
      </c>
      <c r="F413" s="56"/>
      <c r="G413" s="56"/>
      <c r="H413" s="56"/>
      <c r="I413" s="56"/>
      <c r="J413" s="57">
        <v>0</v>
      </c>
      <c r="K413" s="58">
        <f>K414+K416+K418+K420</f>
        <v>1009400</v>
      </c>
      <c r="L413" s="38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5">
        <v>0</v>
      </c>
      <c r="AD413" s="4">
        <v>0</v>
      </c>
      <c r="AE413" s="1"/>
    </row>
    <row r="414" spans="1:31" ht="89.25" outlineLevel="4">
      <c r="A414" s="61">
        <v>398</v>
      </c>
      <c r="B414" s="54" t="s">
        <v>311</v>
      </c>
      <c r="C414" s="55" t="s">
        <v>306</v>
      </c>
      <c r="D414" s="55" t="s">
        <v>312</v>
      </c>
      <c r="E414" s="55" t="s">
        <v>1</v>
      </c>
      <c r="F414" s="56"/>
      <c r="G414" s="56"/>
      <c r="H414" s="56"/>
      <c r="I414" s="56"/>
      <c r="J414" s="57">
        <v>0</v>
      </c>
      <c r="K414" s="58">
        <f>K415</f>
        <v>200000</v>
      </c>
      <c r="L414" s="38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5">
        <v>0</v>
      </c>
      <c r="AD414" s="4">
        <v>0</v>
      </c>
      <c r="AE414" s="1"/>
    </row>
    <row r="415" spans="1:31" ht="15" outlineLevel="5">
      <c r="A415" s="61">
        <v>399</v>
      </c>
      <c r="B415" s="54" t="s">
        <v>254</v>
      </c>
      <c r="C415" s="55" t="s">
        <v>306</v>
      </c>
      <c r="D415" s="55" t="s">
        <v>312</v>
      </c>
      <c r="E415" s="55" t="s">
        <v>255</v>
      </c>
      <c r="F415" s="56"/>
      <c r="G415" s="56"/>
      <c r="H415" s="56"/>
      <c r="I415" s="56"/>
      <c r="J415" s="57">
        <v>0</v>
      </c>
      <c r="K415" s="58">
        <v>200000</v>
      </c>
      <c r="L415" s="38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5">
        <v>0</v>
      </c>
      <c r="AD415" s="4">
        <v>0</v>
      </c>
      <c r="AE415" s="1"/>
    </row>
    <row r="416" spans="1:31" ht="63.75" outlineLevel="4">
      <c r="A416" s="61">
        <v>400</v>
      </c>
      <c r="B416" s="54" t="s">
        <v>313</v>
      </c>
      <c r="C416" s="55" t="s">
        <v>306</v>
      </c>
      <c r="D416" s="55" t="s">
        <v>314</v>
      </c>
      <c r="E416" s="55" t="s">
        <v>1</v>
      </c>
      <c r="F416" s="56"/>
      <c r="G416" s="56"/>
      <c r="H416" s="56"/>
      <c r="I416" s="56"/>
      <c r="J416" s="57">
        <v>0</v>
      </c>
      <c r="K416" s="58">
        <f>K417</f>
        <v>20000</v>
      </c>
      <c r="L416" s="38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5">
        <v>0</v>
      </c>
      <c r="AD416" s="4">
        <v>0</v>
      </c>
      <c r="AE416" s="1"/>
    </row>
    <row r="417" spans="1:31" ht="15" outlineLevel="5">
      <c r="A417" s="61">
        <v>401</v>
      </c>
      <c r="B417" s="54" t="s">
        <v>254</v>
      </c>
      <c r="C417" s="55" t="s">
        <v>306</v>
      </c>
      <c r="D417" s="55" t="s">
        <v>314</v>
      </c>
      <c r="E417" s="55" t="s">
        <v>255</v>
      </c>
      <c r="F417" s="56"/>
      <c r="G417" s="56"/>
      <c r="H417" s="56"/>
      <c r="I417" s="56"/>
      <c r="J417" s="57">
        <v>0</v>
      </c>
      <c r="K417" s="58">
        <v>20000</v>
      </c>
      <c r="L417" s="38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5">
        <v>0</v>
      </c>
      <c r="AD417" s="4">
        <v>0</v>
      </c>
      <c r="AE417" s="1"/>
    </row>
    <row r="418" spans="1:31" ht="63.75" outlineLevel="4">
      <c r="A418" s="61">
        <v>402</v>
      </c>
      <c r="B418" s="54" t="s">
        <v>315</v>
      </c>
      <c r="C418" s="55" t="s">
        <v>306</v>
      </c>
      <c r="D418" s="55" t="s">
        <v>316</v>
      </c>
      <c r="E418" s="55" t="s">
        <v>1</v>
      </c>
      <c r="F418" s="56"/>
      <c r="G418" s="56"/>
      <c r="H418" s="56"/>
      <c r="I418" s="56"/>
      <c r="J418" s="57">
        <v>0</v>
      </c>
      <c r="K418" s="58">
        <f>K419</f>
        <v>589400</v>
      </c>
      <c r="L418" s="38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5">
        <v>0</v>
      </c>
      <c r="AD418" s="4">
        <v>0</v>
      </c>
      <c r="AE418" s="1"/>
    </row>
    <row r="419" spans="1:31" ht="15" outlineLevel="5">
      <c r="A419" s="61">
        <v>403</v>
      </c>
      <c r="B419" s="54" t="s">
        <v>254</v>
      </c>
      <c r="C419" s="55" t="s">
        <v>306</v>
      </c>
      <c r="D419" s="55" t="s">
        <v>316</v>
      </c>
      <c r="E419" s="55" t="s">
        <v>255</v>
      </c>
      <c r="F419" s="56"/>
      <c r="G419" s="56"/>
      <c r="H419" s="56"/>
      <c r="I419" s="56"/>
      <c r="J419" s="57">
        <v>0</v>
      </c>
      <c r="K419" s="58">
        <f>934800-345400+100000-100000</f>
        <v>589400</v>
      </c>
      <c r="L419" s="38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5">
        <v>0</v>
      </c>
      <c r="AD419" s="4">
        <v>0</v>
      </c>
      <c r="AE419" s="1"/>
    </row>
    <row r="420" spans="1:31" ht="89.25" outlineLevel="4">
      <c r="A420" s="61">
        <v>404</v>
      </c>
      <c r="B420" s="54" t="s">
        <v>452</v>
      </c>
      <c r="C420" s="55" t="s">
        <v>306</v>
      </c>
      <c r="D420" s="55" t="s">
        <v>317</v>
      </c>
      <c r="E420" s="55" t="s">
        <v>1</v>
      </c>
      <c r="F420" s="56"/>
      <c r="G420" s="56"/>
      <c r="H420" s="56"/>
      <c r="I420" s="56"/>
      <c r="J420" s="57">
        <v>0</v>
      </c>
      <c r="K420" s="58">
        <f>K421</f>
        <v>200000</v>
      </c>
      <c r="L420" s="38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5">
        <v>0</v>
      </c>
      <c r="AD420" s="4">
        <v>0</v>
      </c>
      <c r="AE420" s="1"/>
    </row>
    <row r="421" spans="1:31" ht="15" outlineLevel="5">
      <c r="A421" s="61">
        <v>405</v>
      </c>
      <c r="B421" s="54" t="s">
        <v>254</v>
      </c>
      <c r="C421" s="55" t="s">
        <v>306</v>
      </c>
      <c r="D421" s="55" t="s">
        <v>317</v>
      </c>
      <c r="E421" s="55" t="s">
        <v>255</v>
      </c>
      <c r="F421" s="56"/>
      <c r="G421" s="56"/>
      <c r="H421" s="56"/>
      <c r="I421" s="56"/>
      <c r="J421" s="57">
        <v>0</v>
      </c>
      <c r="K421" s="58">
        <v>200000</v>
      </c>
      <c r="L421" s="38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5">
        <v>0</v>
      </c>
      <c r="AD421" s="4">
        <v>0</v>
      </c>
      <c r="AE421" s="1"/>
    </row>
    <row r="422" spans="1:31" ht="51" outlineLevel="3">
      <c r="A422" s="61">
        <v>406</v>
      </c>
      <c r="B422" s="54" t="s">
        <v>318</v>
      </c>
      <c r="C422" s="55" t="s">
        <v>306</v>
      </c>
      <c r="D422" s="55" t="s">
        <v>319</v>
      </c>
      <c r="E422" s="55" t="s">
        <v>1</v>
      </c>
      <c r="F422" s="56"/>
      <c r="G422" s="56"/>
      <c r="H422" s="56"/>
      <c r="I422" s="56"/>
      <c r="J422" s="57">
        <v>0</v>
      </c>
      <c r="K422" s="58">
        <f>K423+K427+K431+K425+K429</f>
        <v>20919500</v>
      </c>
      <c r="L422" s="38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5">
        <v>0</v>
      </c>
      <c r="AD422" s="4">
        <v>0</v>
      </c>
      <c r="AE422" s="1"/>
    </row>
    <row r="423" spans="1:31" ht="18" customHeight="1" outlineLevel="4">
      <c r="A423" s="61">
        <v>407</v>
      </c>
      <c r="B423" s="54" t="s">
        <v>320</v>
      </c>
      <c r="C423" s="55" t="s">
        <v>306</v>
      </c>
      <c r="D423" s="55" t="s">
        <v>321</v>
      </c>
      <c r="E423" s="55" t="s">
        <v>1</v>
      </c>
      <c r="F423" s="56"/>
      <c r="G423" s="56"/>
      <c r="H423" s="56"/>
      <c r="I423" s="56"/>
      <c r="J423" s="57">
        <v>0</v>
      </c>
      <c r="K423" s="58">
        <f>K424</f>
        <v>13474300</v>
      </c>
      <c r="L423" s="38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5">
        <v>0</v>
      </c>
      <c r="AD423" s="4">
        <v>0</v>
      </c>
      <c r="AE423" s="1"/>
    </row>
    <row r="424" spans="1:31" ht="15" outlineLevel="5">
      <c r="A424" s="61">
        <v>408</v>
      </c>
      <c r="B424" s="54" t="s">
        <v>254</v>
      </c>
      <c r="C424" s="55" t="s">
        <v>306</v>
      </c>
      <c r="D424" s="55" t="s">
        <v>321</v>
      </c>
      <c r="E424" s="55" t="s">
        <v>255</v>
      </c>
      <c r="F424" s="56"/>
      <c r="G424" s="56"/>
      <c r="H424" s="56"/>
      <c r="I424" s="56"/>
      <c r="J424" s="57">
        <v>0</v>
      </c>
      <c r="K424" s="58">
        <f>13537200-48400-100000+100000-14500</f>
        <v>13474300</v>
      </c>
      <c r="L424" s="38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5">
        <v>0</v>
      </c>
      <c r="AD424" s="4">
        <v>0</v>
      </c>
      <c r="AE424" s="1"/>
    </row>
    <row r="425" spans="1:31" ht="76.5" outlineLevel="5">
      <c r="A425" s="61">
        <v>409</v>
      </c>
      <c r="B425" s="54" t="s">
        <v>540</v>
      </c>
      <c r="C425" s="55" t="s">
        <v>306</v>
      </c>
      <c r="D425" s="55">
        <v>4031246500</v>
      </c>
      <c r="E425" s="55" t="s">
        <v>1</v>
      </c>
      <c r="F425" s="56"/>
      <c r="G425" s="56"/>
      <c r="H425" s="56"/>
      <c r="I425" s="56"/>
      <c r="J425" s="57"/>
      <c r="K425" s="58">
        <f>K426</f>
        <v>458564</v>
      </c>
      <c r="L425" s="38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5"/>
      <c r="AD425" s="4"/>
      <c r="AE425" s="1"/>
    </row>
    <row r="426" spans="1:31" ht="15" outlineLevel="5">
      <c r="A426" s="61">
        <v>410</v>
      </c>
      <c r="B426" s="54" t="s">
        <v>254</v>
      </c>
      <c r="C426" s="55" t="s">
        <v>306</v>
      </c>
      <c r="D426" s="55">
        <v>4031246500</v>
      </c>
      <c r="E426" s="55" t="s">
        <v>255</v>
      </c>
      <c r="F426" s="56"/>
      <c r="G426" s="56"/>
      <c r="H426" s="56"/>
      <c r="I426" s="56"/>
      <c r="J426" s="57"/>
      <c r="K426" s="58">
        <v>458564</v>
      </c>
      <c r="L426" s="38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5"/>
      <c r="AD426" s="4"/>
      <c r="AE426" s="1"/>
    </row>
    <row r="427" spans="1:31" ht="25.5" outlineLevel="4">
      <c r="A427" s="61">
        <v>411</v>
      </c>
      <c r="B427" s="54" t="s">
        <v>322</v>
      </c>
      <c r="C427" s="55" t="s">
        <v>306</v>
      </c>
      <c r="D427" s="55" t="s">
        <v>323</v>
      </c>
      <c r="E427" s="55" t="s">
        <v>1</v>
      </c>
      <c r="F427" s="56"/>
      <c r="G427" s="56"/>
      <c r="H427" s="56"/>
      <c r="I427" s="56"/>
      <c r="J427" s="57">
        <v>0</v>
      </c>
      <c r="K427" s="58">
        <f>K428</f>
        <v>1927200</v>
      </c>
      <c r="L427" s="38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5">
        <v>0</v>
      </c>
      <c r="AD427" s="4">
        <v>0</v>
      </c>
      <c r="AE427" s="1"/>
    </row>
    <row r="428" spans="1:31" ht="15" outlineLevel="5">
      <c r="A428" s="61">
        <v>412</v>
      </c>
      <c r="B428" s="54" t="s">
        <v>254</v>
      </c>
      <c r="C428" s="55" t="s">
        <v>306</v>
      </c>
      <c r="D428" s="55" t="s">
        <v>323</v>
      </c>
      <c r="E428" s="55" t="s">
        <v>255</v>
      </c>
      <c r="F428" s="56"/>
      <c r="G428" s="56"/>
      <c r="H428" s="56"/>
      <c r="I428" s="56"/>
      <c r="J428" s="57">
        <v>0</v>
      </c>
      <c r="K428" s="58">
        <v>1927200</v>
      </c>
      <c r="L428" s="38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5">
        <v>0</v>
      </c>
      <c r="AD428" s="4">
        <v>0</v>
      </c>
      <c r="AE428" s="1"/>
    </row>
    <row r="429" spans="1:31" ht="76.5" outlineLevel="5">
      <c r="A429" s="61">
        <v>413</v>
      </c>
      <c r="B429" s="54" t="s">
        <v>540</v>
      </c>
      <c r="C429" s="55" t="s">
        <v>306</v>
      </c>
      <c r="D429" s="55">
        <v>4031346500</v>
      </c>
      <c r="E429" s="55" t="s">
        <v>1</v>
      </c>
      <c r="F429" s="56"/>
      <c r="G429" s="56"/>
      <c r="H429" s="56"/>
      <c r="I429" s="56"/>
      <c r="J429" s="57"/>
      <c r="K429" s="58">
        <f>K430</f>
        <v>47436</v>
      </c>
      <c r="L429" s="38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5"/>
      <c r="AD429" s="4"/>
      <c r="AE429" s="1"/>
    </row>
    <row r="430" spans="1:31" ht="15" outlineLevel="5">
      <c r="A430" s="61">
        <v>414</v>
      </c>
      <c r="B430" s="54" t="s">
        <v>254</v>
      </c>
      <c r="C430" s="55" t="s">
        <v>306</v>
      </c>
      <c r="D430" s="55">
        <v>4031346500</v>
      </c>
      <c r="E430" s="55" t="s">
        <v>255</v>
      </c>
      <c r="F430" s="56"/>
      <c r="G430" s="56"/>
      <c r="H430" s="56"/>
      <c r="I430" s="56"/>
      <c r="J430" s="57"/>
      <c r="K430" s="58">
        <v>47436</v>
      </c>
      <c r="L430" s="38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5"/>
      <c r="AD430" s="4"/>
      <c r="AE430" s="1"/>
    </row>
    <row r="431" spans="1:31" ht="25.5" outlineLevel="4">
      <c r="A431" s="61">
        <v>415</v>
      </c>
      <c r="B431" s="54" t="s">
        <v>324</v>
      </c>
      <c r="C431" s="55" t="s">
        <v>306</v>
      </c>
      <c r="D431" s="55" t="s">
        <v>325</v>
      </c>
      <c r="E431" s="55" t="s">
        <v>1</v>
      </c>
      <c r="F431" s="56"/>
      <c r="G431" s="56"/>
      <c r="H431" s="56"/>
      <c r="I431" s="56"/>
      <c r="J431" s="57">
        <v>0</v>
      </c>
      <c r="K431" s="58">
        <f>K432</f>
        <v>5012000</v>
      </c>
      <c r="L431" s="38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5">
        <v>0</v>
      </c>
      <c r="AD431" s="4">
        <v>0</v>
      </c>
      <c r="AE431" s="1"/>
    </row>
    <row r="432" spans="1:31" ht="15" outlineLevel="5">
      <c r="A432" s="61">
        <v>416</v>
      </c>
      <c r="B432" s="54" t="s">
        <v>254</v>
      </c>
      <c r="C432" s="55" t="s">
        <v>306</v>
      </c>
      <c r="D432" s="55" t="s">
        <v>325</v>
      </c>
      <c r="E432" s="55" t="s">
        <v>255</v>
      </c>
      <c r="F432" s="56"/>
      <c r="G432" s="56"/>
      <c r="H432" s="56"/>
      <c r="I432" s="56"/>
      <c r="J432" s="57">
        <v>0</v>
      </c>
      <c r="K432" s="58">
        <f>5356600-344600</f>
        <v>5012000</v>
      </c>
      <c r="L432" s="38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5">
        <v>0</v>
      </c>
      <c r="AD432" s="4">
        <v>0</v>
      </c>
      <c r="AE432" s="1"/>
    </row>
    <row r="433" spans="1:31" s="23" customFormat="1" ht="14.25">
      <c r="A433" s="61">
        <v>417</v>
      </c>
      <c r="B433" s="59" t="s">
        <v>430</v>
      </c>
      <c r="C433" s="50" t="s">
        <v>326</v>
      </c>
      <c r="D433" s="50" t="s">
        <v>3</v>
      </c>
      <c r="E433" s="50" t="s">
        <v>1</v>
      </c>
      <c r="F433" s="51"/>
      <c r="G433" s="51"/>
      <c r="H433" s="51"/>
      <c r="I433" s="51"/>
      <c r="J433" s="52">
        <v>0</v>
      </c>
      <c r="K433" s="53">
        <f>K434</f>
        <v>149640</v>
      </c>
      <c r="L433" s="37">
        <v>0</v>
      </c>
      <c r="M433" s="25">
        <v>0</v>
      </c>
      <c r="N433" s="25">
        <v>0</v>
      </c>
      <c r="O433" s="25">
        <v>0</v>
      </c>
      <c r="P433" s="25">
        <v>0</v>
      </c>
      <c r="Q433" s="25">
        <v>0</v>
      </c>
      <c r="R433" s="25">
        <v>0</v>
      </c>
      <c r="S433" s="25">
        <v>0</v>
      </c>
      <c r="T433" s="25">
        <v>0</v>
      </c>
      <c r="U433" s="25">
        <v>0</v>
      </c>
      <c r="V433" s="25">
        <v>0</v>
      </c>
      <c r="W433" s="25">
        <v>0</v>
      </c>
      <c r="X433" s="25">
        <v>0</v>
      </c>
      <c r="Y433" s="25">
        <v>0</v>
      </c>
      <c r="Z433" s="25">
        <v>0</v>
      </c>
      <c r="AA433" s="25">
        <v>0</v>
      </c>
      <c r="AB433" s="25">
        <v>0</v>
      </c>
      <c r="AC433" s="26">
        <v>0</v>
      </c>
      <c r="AD433" s="25">
        <v>0</v>
      </c>
      <c r="AE433" s="22"/>
    </row>
    <row r="434" spans="1:31" s="23" customFormat="1" ht="14.25" outlineLevel="1">
      <c r="A434" s="61">
        <v>418</v>
      </c>
      <c r="B434" s="59" t="s">
        <v>431</v>
      </c>
      <c r="C434" s="50" t="s">
        <v>327</v>
      </c>
      <c r="D434" s="50" t="s">
        <v>3</v>
      </c>
      <c r="E434" s="50" t="s">
        <v>1</v>
      </c>
      <c r="F434" s="51"/>
      <c r="G434" s="51"/>
      <c r="H434" s="51"/>
      <c r="I434" s="51"/>
      <c r="J434" s="52">
        <v>0</v>
      </c>
      <c r="K434" s="53">
        <f>K435</f>
        <v>149640</v>
      </c>
      <c r="L434" s="37">
        <v>0</v>
      </c>
      <c r="M434" s="25">
        <v>0</v>
      </c>
      <c r="N434" s="25">
        <v>0</v>
      </c>
      <c r="O434" s="25">
        <v>0</v>
      </c>
      <c r="P434" s="25">
        <v>0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5">
        <v>0</v>
      </c>
      <c r="W434" s="25">
        <v>0</v>
      </c>
      <c r="X434" s="25">
        <v>0</v>
      </c>
      <c r="Y434" s="25">
        <v>0</v>
      </c>
      <c r="Z434" s="25">
        <v>0</v>
      </c>
      <c r="AA434" s="25">
        <v>0</v>
      </c>
      <c r="AB434" s="25">
        <v>0</v>
      </c>
      <c r="AC434" s="26">
        <v>0</v>
      </c>
      <c r="AD434" s="25">
        <v>0</v>
      </c>
      <c r="AE434" s="22"/>
    </row>
    <row r="435" spans="1:31" ht="51" outlineLevel="2">
      <c r="A435" s="61">
        <v>419</v>
      </c>
      <c r="B435" s="54" t="s">
        <v>328</v>
      </c>
      <c r="C435" s="55" t="s">
        <v>327</v>
      </c>
      <c r="D435" s="55" t="s">
        <v>329</v>
      </c>
      <c r="E435" s="55" t="s">
        <v>1</v>
      </c>
      <c r="F435" s="56"/>
      <c r="G435" s="56"/>
      <c r="H435" s="56"/>
      <c r="I435" s="56"/>
      <c r="J435" s="57">
        <v>0</v>
      </c>
      <c r="K435" s="58">
        <f>K436+K439+K442+K445</f>
        <v>149640</v>
      </c>
      <c r="L435" s="38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5">
        <v>0</v>
      </c>
      <c r="AD435" s="4">
        <v>0</v>
      </c>
      <c r="AE435" s="1"/>
    </row>
    <row r="436" spans="1:31" ht="38.25" outlineLevel="3">
      <c r="A436" s="61">
        <v>420</v>
      </c>
      <c r="B436" s="54" t="s">
        <v>330</v>
      </c>
      <c r="C436" s="55" t="s">
        <v>327</v>
      </c>
      <c r="D436" s="55" t="s">
        <v>331</v>
      </c>
      <c r="E436" s="55" t="s">
        <v>1</v>
      </c>
      <c r="F436" s="56"/>
      <c r="G436" s="56"/>
      <c r="H436" s="56"/>
      <c r="I436" s="56"/>
      <c r="J436" s="57">
        <v>0</v>
      </c>
      <c r="K436" s="58">
        <f>K437</f>
        <v>20000</v>
      </c>
      <c r="L436" s="38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5">
        <v>0</v>
      </c>
      <c r="AD436" s="4">
        <v>0</v>
      </c>
      <c r="AE436" s="1"/>
    </row>
    <row r="437" spans="1:31" ht="38.25" outlineLevel="4">
      <c r="A437" s="61">
        <v>421</v>
      </c>
      <c r="B437" s="54" t="s">
        <v>332</v>
      </c>
      <c r="C437" s="55" t="s">
        <v>327</v>
      </c>
      <c r="D437" s="55" t="s">
        <v>333</v>
      </c>
      <c r="E437" s="55" t="s">
        <v>1</v>
      </c>
      <c r="F437" s="56"/>
      <c r="G437" s="56"/>
      <c r="H437" s="56"/>
      <c r="I437" s="56"/>
      <c r="J437" s="57">
        <v>0</v>
      </c>
      <c r="K437" s="58">
        <f>K438</f>
        <v>20000</v>
      </c>
      <c r="L437" s="38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5">
        <v>0</v>
      </c>
      <c r="AD437" s="4">
        <v>0</v>
      </c>
      <c r="AE437" s="1"/>
    </row>
    <row r="438" spans="1:31" ht="25.5" outlineLevel="5">
      <c r="A438" s="61">
        <v>422</v>
      </c>
      <c r="B438" s="54" t="s">
        <v>18</v>
      </c>
      <c r="C438" s="55" t="s">
        <v>327</v>
      </c>
      <c r="D438" s="55" t="s">
        <v>333</v>
      </c>
      <c r="E438" s="55" t="s">
        <v>19</v>
      </c>
      <c r="F438" s="56"/>
      <c r="G438" s="56"/>
      <c r="H438" s="56"/>
      <c r="I438" s="56"/>
      <c r="J438" s="57">
        <v>0</v>
      </c>
      <c r="K438" s="58">
        <v>20000</v>
      </c>
      <c r="L438" s="38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5">
        <v>0</v>
      </c>
      <c r="AD438" s="4">
        <v>0</v>
      </c>
      <c r="AE438" s="1"/>
    </row>
    <row r="439" spans="1:31" ht="38.25" outlineLevel="3">
      <c r="A439" s="61">
        <v>423</v>
      </c>
      <c r="B439" s="54" t="s">
        <v>334</v>
      </c>
      <c r="C439" s="55" t="s">
        <v>327</v>
      </c>
      <c r="D439" s="55" t="s">
        <v>335</v>
      </c>
      <c r="E439" s="55" t="s">
        <v>1</v>
      </c>
      <c r="F439" s="56"/>
      <c r="G439" s="56"/>
      <c r="H439" s="56"/>
      <c r="I439" s="56"/>
      <c r="J439" s="57">
        <v>0</v>
      </c>
      <c r="K439" s="58">
        <f>K440</f>
        <v>10000</v>
      </c>
      <c r="L439" s="38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5">
        <v>0</v>
      </c>
      <c r="AD439" s="4">
        <v>0</v>
      </c>
      <c r="AE439" s="1"/>
    </row>
    <row r="440" spans="1:31" ht="38.25" outlineLevel="4">
      <c r="A440" s="61">
        <v>424</v>
      </c>
      <c r="B440" s="54" t="s">
        <v>336</v>
      </c>
      <c r="C440" s="55" t="s">
        <v>327</v>
      </c>
      <c r="D440" s="55" t="s">
        <v>337</v>
      </c>
      <c r="E440" s="55" t="s">
        <v>1</v>
      </c>
      <c r="F440" s="56"/>
      <c r="G440" s="56"/>
      <c r="H440" s="56"/>
      <c r="I440" s="56"/>
      <c r="J440" s="57">
        <v>0</v>
      </c>
      <c r="K440" s="58">
        <f>K441</f>
        <v>10000</v>
      </c>
      <c r="L440" s="38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5">
        <v>0</v>
      </c>
      <c r="AD440" s="4">
        <v>0</v>
      </c>
      <c r="AE440" s="1"/>
    </row>
    <row r="441" spans="1:31" ht="25.5" outlineLevel="5">
      <c r="A441" s="61">
        <v>425</v>
      </c>
      <c r="B441" s="54" t="s">
        <v>18</v>
      </c>
      <c r="C441" s="55" t="s">
        <v>327</v>
      </c>
      <c r="D441" s="55" t="s">
        <v>337</v>
      </c>
      <c r="E441" s="55" t="s">
        <v>19</v>
      </c>
      <c r="F441" s="56"/>
      <c r="G441" s="56"/>
      <c r="H441" s="56"/>
      <c r="I441" s="56"/>
      <c r="J441" s="57">
        <v>0</v>
      </c>
      <c r="K441" s="58">
        <v>10000</v>
      </c>
      <c r="L441" s="38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5">
        <v>0</v>
      </c>
      <c r="AD441" s="4">
        <v>0</v>
      </c>
      <c r="AE441" s="1"/>
    </row>
    <row r="442" spans="1:31" ht="63.75" outlineLevel="3">
      <c r="A442" s="61">
        <v>426</v>
      </c>
      <c r="B442" s="54" t="s">
        <v>338</v>
      </c>
      <c r="C442" s="55" t="s">
        <v>327</v>
      </c>
      <c r="D442" s="55" t="s">
        <v>339</v>
      </c>
      <c r="E442" s="55" t="s">
        <v>1</v>
      </c>
      <c r="F442" s="56"/>
      <c r="G442" s="56"/>
      <c r="H442" s="56"/>
      <c r="I442" s="56"/>
      <c r="J442" s="57">
        <v>0</v>
      </c>
      <c r="K442" s="58">
        <f>K443</f>
        <v>99640</v>
      </c>
      <c r="L442" s="38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5">
        <v>0</v>
      </c>
      <c r="AD442" s="4">
        <v>0</v>
      </c>
      <c r="AE442" s="1"/>
    </row>
    <row r="443" spans="1:31" ht="63.75" outlineLevel="4">
      <c r="A443" s="61">
        <v>427</v>
      </c>
      <c r="B443" s="54" t="s">
        <v>340</v>
      </c>
      <c r="C443" s="55" t="s">
        <v>327</v>
      </c>
      <c r="D443" s="55" t="s">
        <v>341</v>
      </c>
      <c r="E443" s="55" t="s">
        <v>1</v>
      </c>
      <c r="F443" s="56"/>
      <c r="G443" s="56"/>
      <c r="H443" s="56"/>
      <c r="I443" s="56"/>
      <c r="J443" s="57">
        <v>0</v>
      </c>
      <c r="K443" s="58">
        <f>K444</f>
        <v>99640</v>
      </c>
      <c r="L443" s="38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5">
        <v>0</v>
      </c>
      <c r="AD443" s="4">
        <v>0</v>
      </c>
      <c r="AE443" s="1"/>
    </row>
    <row r="444" spans="1:31" ht="25.5" outlineLevel="5">
      <c r="A444" s="61">
        <v>428</v>
      </c>
      <c r="B444" s="54" t="s">
        <v>18</v>
      </c>
      <c r="C444" s="55" t="s">
        <v>327</v>
      </c>
      <c r="D444" s="55" t="s">
        <v>341</v>
      </c>
      <c r="E444" s="55" t="s">
        <v>19</v>
      </c>
      <c r="F444" s="56"/>
      <c r="G444" s="56"/>
      <c r="H444" s="56"/>
      <c r="I444" s="56"/>
      <c r="J444" s="57">
        <v>0</v>
      </c>
      <c r="K444" s="58">
        <f>100000-360</f>
        <v>99640</v>
      </c>
      <c r="L444" s="38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5">
        <v>0</v>
      </c>
      <c r="AD444" s="4">
        <v>0</v>
      </c>
      <c r="AE444" s="1"/>
    </row>
    <row r="445" spans="1:31" ht="38.25" outlineLevel="3">
      <c r="A445" s="61">
        <v>429</v>
      </c>
      <c r="B445" s="54" t="s">
        <v>342</v>
      </c>
      <c r="C445" s="55" t="s">
        <v>327</v>
      </c>
      <c r="D445" s="55" t="s">
        <v>343</v>
      </c>
      <c r="E445" s="55" t="s">
        <v>1</v>
      </c>
      <c r="F445" s="56"/>
      <c r="G445" s="56"/>
      <c r="H445" s="56"/>
      <c r="I445" s="56"/>
      <c r="J445" s="57">
        <v>0</v>
      </c>
      <c r="K445" s="58">
        <f>K446</f>
        <v>20000</v>
      </c>
      <c r="L445" s="38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5">
        <v>0</v>
      </c>
      <c r="AD445" s="4">
        <v>0</v>
      </c>
      <c r="AE445" s="1"/>
    </row>
    <row r="446" spans="1:31" ht="38.25" outlineLevel="4">
      <c r="A446" s="61">
        <v>430</v>
      </c>
      <c r="B446" s="54" t="s">
        <v>344</v>
      </c>
      <c r="C446" s="55" t="s">
        <v>327</v>
      </c>
      <c r="D446" s="55" t="s">
        <v>345</v>
      </c>
      <c r="E446" s="55" t="s">
        <v>1</v>
      </c>
      <c r="F446" s="56"/>
      <c r="G446" s="56"/>
      <c r="H446" s="56"/>
      <c r="I446" s="56"/>
      <c r="J446" s="57">
        <v>0</v>
      </c>
      <c r="K446" s="58">
        <f>K447</f>
        <v>20000</v>
      </c>
      <c r="L446" s="38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5">
        <v>0</v>
      </c>
      <c r="AD446" s="4">
        <v>0</v>
      </c>
      <c r="AE446" s="1"/>
    </row>
    <row r="447" spans="1:31" ht="25.5" outlineLevel="5">
      <c r="A447" s="61">
        <v>431</v>
      </c>
      <c r="B447" s="54" t="s">
        <v>18</v>
      </c>
      <c r="C447" s="55" t="s">
        <v>327</v>
      </c>
      <c r="D447" s="55" t="s">
        <v>345</v>
      </c>
      <c r="E447" s="55" t="s">
        <v>19</v>
      </c>
      <c r="F447" s="56"/>
      <c r="G447" s="56"/>
      <c r="H447" s="56"/>
      <c r="I447" s="56"/>
      <c r="J447" s="57">
        <v>0</v>
      </c>
      <c r="K447" s="58">
        <v>20000</v>
      </c>
      <c r="L447" s="38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5">
        <v>0</v>
      </c>
      <c r="AD447" s="4">
        <v>0</v>
      </c>
      <c r="AE447" s="1"/>
    </row>
    <row r="448" spans="1:31" s="23" customFormat="1" ht="14.25">
      <c r="A448" s="61">
        <v>432</v>
      </c>
      <c r="B448" s="59" t="s">
        <v>432</v>
      </c>
      <c r="C448" s="50" t="s">
        <v>346</v>
      </c>
      <c r="D448" s="50" t="s">
        <v>3</v>
      </c>
      <c r="E448" s="50" t="s">
        <v>1</v>
      </c>
      <c r="F448" s="51"/>
      <c r="G448" s="51"/>
      <c r="H448" s="51"/>
      <c r="I448" s="51"/>
      <c r="J448" s="52">
        <v>0</v>
      </c>
      <c r="K448" s="53">
        <f>K449+K483</f>
        <v>32015260</v>
      </c>
      <c r="L448" s="37">
        <v>0</v>
      </c>
      <c r="M448" s="25">
        <v>0</v>
      </c>
      <c r="N448" s="25">
        <v>0</v>
      </c>
      <c r="O448" s="25">
        <v>0</v>
      </c>
      <c r="P448" s="25">
        <v>0</v>
      </c>
      <c r="Q448" s="25">
        <v>0</v>
      </c>
      <c r="R448" s="25">
        <v>0</v>
      </c>
      <c r="S448" s="25">
        <v>0</v>
      </c>
      <c r="T448" s="25">
        <v>0</v>
      </c>
      <c r="U448" s="25">
        <v>0</v>
      </c>
      <c r="V448" s="25">
        <v>0</v>
      </c>
      <c r="W448" s="25">
        <v>0</v>
      </c>
      <c r="X448" s="25">
        <v>0</v>
      </c>
      <c r="Y448" s="25">
        <v>0</v>
      </c>
      <c r="Z448" s="25">
        <v>0</v>
      </c>
      <c r="AA448" s="25">
        <v>0</v>
      </c>
      <c r="AB448" s="25">
        <v>0</v>
      </c>
      <c r="AC448" s="26">
        <v>0</v>
      </c>
      <c r="AD448" s="25">
        <v>0</v>
      </c>
      <c r="AE448" s="22"/>
    </row>
    <row r="449" spans="1:31" s="23" customFormat="1" ht="14.25" outlineLevel="1">
      <c r="A449" s="61">
        <v>433</v>
      </c>
      <c r="B449" s="59" t="s">
        <v>433</v>
      </c>
      <c r="C449" s="50" t="s">
        <v>347</v>
      </c>
      <c r="D449" s="50" t="s">
        <v>3</v>
      </c>
      <c r="E449" s="50" t="s">
        <v>1</v>
      </c>
      <c r="F449" s="51"/>
      <c r="G449" s="51"/>
      <c r="H449" s="51"/>
      <c r="I449" s="51"/>
      <c r="J449" s="52">
        <v>0</v>
      </c>
      <c r="K449" s="53">
        <f>K450+K470</f>
        <v>30422265</v>
      </c>
      <c r="L449" s="37">
        <v>0</v>
      </c>
      <c r="M449" s="25">
        <v>0</v>
      </c>
      <c r="N449" s="25">
        <v>0</v>
      </c>
      <c r="O449" s="25">
        <v>0</v>
      </c>
      <c r="P449" s="25">
        <v>0</v>
      </c>
      <c r="Q449" s="25">
        <v>0</v>
      </c>
      <c r="R449" s="25">
        <v>0</v>
      </c>
      <c r="S449" s="25">
        <v>0</v>
      </c>
      <c r="T449" s="25">
        <v>0</v>
      </c>
      <c r="U449" s="25">
        <v>0</v>
      </c>
      <c r="V449" s="25">
        <v>0</v>
      </c>
      <c r="W449" s="25">
        <v>0</v>
      </c>
      <c r="X449" s="25">
        <v>0</v>
      </c>
      <c r="Y449" s="25">
        <v>0</v>
      </c>
      <c r="Z449" s="25">
        <v>0</v>
      </c>
      <c r="AA449" s="25">
        <v>0</v>
      </c>
      <c r="AB449" s="25">
        <v>0</v>
      </c>
      <c r="AC449" s="26">
        <v>0</v>
      </c>
      <c r="AD449" s="25">
        <v>0</v>
      </c>
      <c r="AE449" s="22"/>
    </row>
    <row r="450" spans="1:31" ht="51" outlineLevel="2">
      <c r="A450" s="61">
        <v>434</v>
      </c>
      <c r="B450" s="54" t="s">
        <v>348</v>
      </c>
      <c r="C450" s="55" t="s">
        <v>347</v>
      </c>
      <c r="D450" s="55" t="s">
        <v>349</v>
      </c>
      <c r="E450" s="55" t="s">
        <v>1</v>
      </c>
      <c r="F450" s="56"/>
      <c r="G450" s="56"/>
      <c r="H450" s="56"/>
      <c r="I450" s="56"/>
      <c r="J450" s="57">
        <v>0</v>
      </c>
      <c r="K450" s="58">
        <f>K451</f>
        <v>28438865</v>
      </c>
      <c r="L450" s="38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5">
        <v>0</v>
      </c>
      <c r="AD450" s="4">
        <v>0</v>
      </c>
      <c r="AE450" s="1"/>
    </row>
    <row r="451" spans="1:31" ht="38.25" outlineLevel="3">
      <c r="A451" s="61">
        <v>435</v>
      </c>
      <c r="B451" s="54" t="s">
        <v>350</v>
      </c>
      <c r="C451" s="55" t="s">
        <v>347</v>
      </c>
      <c r="D451" s="55" t="s">
        <v>351</v>
      </c>
      <c r="E451" s="55" t="s">
        <v>1</v>
      </c>
      <c r="F451" s="56"/>
      <c r="G451" s="56"/>
      <c r="H451" s="56"/>
      <c r="I451" s="56"/>
      <c r="J451" s="57">
        <v>0</v>
      </c>
      <c r="K451" s="58">
        <f>K452+K454+K456+K458+K461+K464+K467</f>
        <v>28438865</v>
      </c>
      <c r="L451" s="38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5">
        <v>0</v>
      </c>
      <c r="AD451" s="4">
        <v>0</v>
      </c>
      <c r="AE451" s="1"/>
    </row>
    <row r="452" spans="1:31" ht="15" outlineLevel="4">
      <c r="A452" s="61">
        <v>436</v>
      </c>
      <c r="B452" s="54" t="s">
        <v>352</v>
      </c>
      <c r="C452" s="55" t="s">
        <v>347</v>
      </c>
      <c r="D452" s="55" t="s">
        <v>353</v>
      </c>
      <c r="E452" s="55" t="s">
        <v>1</v>
      </c>
      <c r="F452" s="56"/>
      <c r="G452" s="56"/>
      <c r="H452" s="56"/>
      <c r="I452" s="56"/>
      <c r="J452" s="57">
        <v>0</v>
      </c>
      <c r="K452" s="58">
        <f>K453</f>
        <v>275900</v>
      </c>
      <c r="L452" s="38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5">
        <v>0</v>
      </c>
      <c r="AD452" s="4">
        <v>0</v>
      </c>
      <c r="AE452" s="1"/>
    </row>
    <row r="453" spans="1:31" ht="25.5" outlineLevel="5">
      <c r="A453" s="61">
        <v>437</v>
      </c>
      <c r="B453" s="54" t="s">
        <v>354</v>
      </c>
      <c r="C453" s="55" t="s">
        <v>347</v>
      </c>
      <c r="D453" s="55" t="s">
        <v>353</v>
      </c>
      <c r="E453" s="55" t="s">
        <v>355</v>
      </c>
      <c r="F453" s="56"/>
      <c r="G453" s="56"/>
      <c r="H453" s="56"/>
      <c r="I453" s="56"/>
      <c r="J453" s="57">
        <v>0</v>
      </c>
      <c r="K453" s="58">
        <v>275900</v>
      </c>
      <c r="L453" s="38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5">
        <v>0</v>
      </c>
      <c r="AD453" s="4">
        <v>0</v>
      </c>
      <c r="AE453" s="1"/>
    </row>
    <row r="454" spans="1:31" ht="25.5" outlineLevel="4">
      <c r="A454" s="61">
        <v>438</v>
      </c>
      <c r="B454" s="54" t="s">
        <v>356</v>
      </c>
      <c r="C454" s="55" t="s">
        <v>347</v>
      </c>
      <c r="D454" s="55" t="s">
        <v>357</v>
      </c>
      <c r="E454" s="55" t="s">
        <v>1</v>
      </c>
      <c r="F454" s="56"/>
      <c r="G454" s="56"/>
      <c r="H454" s="56"/>
      <c r="I454" s="56"/>
      <c r="J454" s="57">
        <v>0</v>
      </c>
      <c r="K454" s="58">
        <f>K455</f>
        <v>64000</v>
      </c>
      <c r="L454" s="38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5">
        <v>0</v>
      </c>
      <c r="AD454" s="4">
        <v>0</v>
      </c>
      <c r="AE454" s="1"/>
    </row>
    <row r="455" spans="1:31" ht="25.5" outlineLevel="5">
      <c r="A455" s="61">
        <v>439</v>
      </c>
      <c r="B455" s="54" t="s">
        <v>354</v>
      </c>
      <c r="C455" s="55" t="s">
        <v>347</v>
      </c>
      <c r="D455" s="55" t="s">
        <v>357</v>
      </c>
      <c r="E455" s="55" t="s">
        <v>355</v>
      </c>
      <c r="F455" s="56"/>
      <c r="G455" s="56"/>
      <c r="H455" s="56"/>
      <c r="I455" s="56"/>
      <c r="J455" s="57">
        <v>0</v>
      </c>
      <c r="K455" s="58">
        <v>64000</v>
      </c>
      <c r="L455" s="38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5">
        <v>0</v>
      </c>
      <c r="AD455" s="4">
        <v>0</v>
      </c>
      <c r="AE455" s="1"/>
    </row>
    <row r="456" spans="1:31" ht="15" outlineLevel="4">
      <c r="A456" s="61">
        <v>440</v>
      </c>
      <c r="B456" s="54" t="s">
        <v>358</v>
      </c>
      <c r="C456" s="55" t="s">
        <v>347</v>
      </c>
      <c r="D456" s="55" t="s">
        <v>359</v>
      </c>
      <c r="E456" s="55" t="s">
        <v>1</v>
      </c>
      <c r="F456" s="56"/>
      <c r="G456" s="56"/>
      <c r="H456" s="56"/>
      <c r="I456" s="56"/>
      <c r="J456" s="57">
        <v>0</v>
      </c>
      <c r="K456" s="58">
        <f>K457</f>
        <v>360100</v>
      </c>
      <c r="L456" s="38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5">
        <v>0</v>
      </c>
      <c r="AD456" s="4">
        <v>0</v>
      </c>
      <c r="AE456" s="1"/>
    </row>
    <row r="457" spans="1:31" ht="25.5" outlineLevel="5">
      <c r="A457" s="61">
        <v>441</v>
      </c>
      <c r="B457" s="54" t="s">
        <v>354</v>
      </c>
      <c r="C457" s="55" t="s">
        <v>347</v>
      </c>
      <c r="D457" s="55" t="s">
        <v>359</v>
      </c>
      <c r="E457" s="55" t="s">
        <v>355</v>
      </c>
      <c r="F457" s="56"/>
      <c r="G457" s="56"/>
      <c r="H457" s="56"/>
      <c r="I457" s="56"/>
      <c r="J457" s="57">
        <v>0</v>
      </c>
      <c r="K457" s="58">
        <v>360100</v>
      </c>
      <c r="L457" s="38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5">
        <v>0</v>
      </c>
      <c r="AD457" s="4">
        <v>0</v>
      </c>
      <c r="AE457" s="1"/>
    </row>
    <row r="458" spans="1:31" ht="144" customHeight="1" outlineLevel="4">
      <c r="A458" s="61">
        <v>442</v>
      </c>
      <c r="B458" s="54" t="s">
        <v>360</v>
      </c>
      <c r="C458" s="55" t="s">
        <v>347</v>
      </c>
      <c r="D458" s="55" t="s">
        <v>361</v>
      </c>
      <c r="E458" s="55" t="s">
        <v>1</v>
      </c>
      <c r="F458" s="56"/>
      <c r="G458" s="56"/>
      <c r="H458" s="56"/>
      <c r="I458" s="56"/>
      <c r="J458" s="57">
        <v>0</v>
      </c>
      <c r="K458" s="58">
        <f>K459+K460</f>
        <v>6773000</v>
      </c>
      <c r="L458" s="38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5">
        <v>0</v>
      </c>
      <c r="AD458" s="4">
        <v>0</v>
      </c>
      <c r="AE458" s="1"/>
    </row>
    <row r="459" spans="1:31" ht="25.5" outlineLevel="5">
      <c r="A459" s="61">
        <v>443</v>
      </c>
      <c r="B459" s="54" t="s">
        <v>18</v>
      </c>
      <c r="C459" s="55" t="s">
        <v>347</v>
      </c>
      <c r="D459" s="55" t="s">
        <v>361</v>
      </c>
      <c r="E459" s="55" t="s">
        <v>19</v>
      </c>
      <c r="F459" s="56"/>
      <c r="G459" s="56"/>
      <c r="H459" s="56"/>
      <c r="I459" s="56"/>
      <c r="J459" s="57">
        <v>0</v>
      </c>
      <c r="K459" s="58">
        <v>80000</v>
      </c>
      <c r="L459" s="38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5">
        <v>0</v>
      </c>
      <c r="AD459" s="4">
        <v>0</v>
      </c>
      <c r="AE459" s="1"/>
    </row>
    <row r="460" spans="1:31" ht="25.5" outlineLevel="5">
      <c r="A460" s="61">
        <v>444</v>
      </c>
      <c r="B460" s="54" t="s">
        <v>354</v>
      </c>
      <c r="C460" s="55" t="s">
        <v>347</v>
      </c>
      <c r="D460" s="55" t="s">
        <v>361</v>
      </c>
      <c r="E460" s="55" t="s">
        <v>355</v>
      </c>
      <c r="F460" s="56"/>
      <c r="G460" s="56"/>
      <c r="H460" s="56"/>
      <c r="I460" s="56"/>
      <c r="J460" s="57">
        <v>0</v>
      </c>
      <c r="K460" s="58">
        <v>6693000</v>
      </c>
      <c r="L460" s="38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5">
        <v>0</v>
      </c>
      <c r="AD460" s="4">
        <v>0</v>
      </c>
      <c r="AE460" s="1"/>
    </row>
    <row r="461" spans="1:31" ht="154.5" customHeight="1" outlineLevel="4">
      <c r="A461" s="61">
        <v>445</v>
      </c>
      <c r="B461" s="54" t="s">
        <v>362</v>
      </c>
      <c r="C461" s="55" t="s">
        <v>347</v>
      </c>
      <c r="D461" s="55" t="s">
        <v>363</v>
      </c>
      <c r="E461" s="55" t="s">
        <v>1</v>
      </c>
      <c r="F461" s="56"/>
      <c r="G461" s="56"/>
      <c r="H461" s="56"/>
      <c r="I461" s="56"/>
      <c r="J461" s="57">
        <v>0</v>
      </c>
      <c r="K461" s="58">
        <f>K462+K463</f>
        <v>12844500</v>
      </c>
      <c r="L461" s="38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5">
        <v>0</v>
      </c>
      <c r="AD461" s="4">
        <v>0</v>
      </c>
      <c r="AE461" s="1"/>
    </row>
    <row r="462" spans="1:31" ht="25.5" outlineLevel="5">
      <c r="A462" s="61">
        <v>446</v>
      </c>
      <c r="B462" s="54" t="s">
        <v>18</v>
      </c>
      <c r="C462" s="55" t="s">
        <v>347</v>
      </c>
      <c r="D462" s="55" t="s">
        <v>363</v>
      </c>
      <c r="E462" s="55" t="s">
        <v>19</v>
      </c>
      <c r="F462" s="56"/>
      <c r="G462" s="56"/>
      <c r="H462" s="56"/>
      <c r="I462" s="56"/>
      <c r="J462" s="57">
        <v>0</v>
      </c>
      <c r="K462" s="58">
        <v>120000</v>
      </c>
      <c r="L462" s="38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5">
        <v>0</v>
      </c>
      <c r="AD462" s="4">
        <v>0</v>
      </c>
      <c r="AE462" s="1"/>
    </row>
    <row r="463" spans="1:31" ht="25.5" outlineLevel="5">
      <c r="A463" s="61">
        <v>447</v>
      </c>
      <c r="B463" s="54" t="s">
        <v>354</v>
      </c>
      <c r="C463" s="55" t="s">
        <v>347</v>
      </c>
      <c r="D463" s="55" t="s">
        <v>363</v>
      </c>
      <c r="E463" s="55" t="s">
        <v>355</v>
      </c>
      <c r="F463" s="56"/>
      <c r="G463" s="56"/>
      <c r="H463" s="56"/>
      <c r="I463" s="56"/>
      <c r="J463" s="57">
        <v>0</v>
      </c>
      <c r="K463" s="58">
        <v>12724500</v>
      </c>
      <c r="L463" s="38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5">
        <v>0</v>
      </c>
      <c r="AD463" s="4">
        <v>0</v>
      </c>
      <c r="AE463" s="1"/>
    </row>
    <row r="464" spans="1:31" ht="130.5" customHeight="1" outlineLevel="4">
      <c r="A464" s="61">
        <v>448</v>
      </c>
      <c r="B464" s="54" t="s">
        <v>364</v>
      </c>
      <c r="C464" s="55" t="s">
        <v>347</v>
      </c>
      <c r="D464" s="55" t="s">
        <v>365</v>
      </c>
      <c r="E464" s="55" t="s">
        <v>1</v>
      </c>
      <c r="F464" s="56"/>
      <c r="G464" s="56"/>
      <c r="H464" s="56"/>
      <c r="I464" s="56"/>
      <c r="J464" s="57">
        <v>0</v>
      </c>
      <c r="K464" s="58">
        <f>K465+K466</f>
        <v>8085265</v>
      </c>
      <c r="L464" s="38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5">
        <v>0</v>
      </c>
      <c r="AD464" s="4">
        <v>0</v>
      </c>
      <c r="AE464" s="1"/>
    </row>
    <row r="465" spans="1:31" ht="25.5" outlineLevel="5">
      <c r="A465" s="61">
        <v>449</v>
      </c>
      <c r="B465" s="54" t="s">
        <v>18</v>
      </c>
      <c r="C465" s="55" t="s">
        <v>347</v>
      </c>
      <c r="D465" s="55" t="s">
        <v>365</v>
      </c>
      <c r="E465" s="55" t="s">
        <v>19</v>
      </c>
      <c r="F465" s="56"/>
      <c r="G465" s="56"/>
      <c r="H465" s="56"/>
      <c r="I465" s="56"/>
      <c r="J465" s="57">
        <v>0</v>
      </c>
      <c r="K465" s="58">
        <v>120000</v>
      </c>
      <c r="L465" s="38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5">
        <v>0</v>
      </c>
      <c r="AD465" s="4">
        <v>0</v>
      </c>
      <c r="AE465" s="1"/>
    </row>
    <row r="466" spans="1:31" ht="25.5" outlineLevel="5">
      <c r="A466" s="61">
        <v>450</v>
      </c>
      <c r="B466" s="54" t="s">
        <v>354</v>
      </c>
      <c r="C466" s="55" t="s">
        <v>347</v>
      </c>
      <c r="D466" s="55" t="s">
        <v>365</v>
      </c>
      <c r="E466" s="55" t="s">
        <v>355</v>
      </c>
      <c r="F466" s="56"/>
      <c r="G466" s="56"/>
      <c r="H466" s="56"/>
      <c r="I466" s="56"/>
      <c r="J466" s="57">
        <v>0</v>
      </c>
      <c r="K466" s="58">
        <f>6781865+1183400</f>
        <v>7965265</v>
      </c>
      <c r="L466" s="38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5">
        <v>0</v>
      </c>
      <c r="AD466" s="4">
        <v>0</v>
      </c>
      <c r="AE466" s="1"/>
    </row>
    <row r="467" spans="1:31" ht="141.75" customHeight="1" outlineLevel="5">
      <c r="A467" s="61">
        <v>451</v>
      </c>
      <c r="B467" s="63" t="s">
        <v>471</v>
      </c>
      <c r="C467" s="64" t="s">
        <v>347</v>
      </c>
      <c r="D467" s="64" t="s">
        <v>470</v>
      </c>
      <c r="E467" s="64" t="s">
        <v>1</v>
      </c>
      <c r="F467" s="56"/>
      <c r="G467" s="56"/>
      <c r="H467" s="56"/>
      <c r="I467" s="56"/>
      <c r="J467" s="57"/>
      <c r="K467" s="58">
        <f>K468+K469</f>
        <v>36100</v>
      </c>
      <c r="L467" s="38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5"/>
      <c r="AD467" s="4"/>
      <c r="AE467" s="1"/>
    </row>
    <row r="468" spans="1:31" ht="25.5" outlineLevel="5">
      <c r="A468" s="61">
        <v>452</v>
      </c>
      <c r="B468" s="63" t="s">
        <v>458</v>
      </c>
      <c r="C468" s="64" t="s">
        <v>347</v>
      </c>
      <c r="D468" s="64" t="s">
        <v>470</v>
      </c>
      <c r="E468" s="64" t="s">
        <v>19</v>
      </c>
      <c r="F468" s="56"/>
      <c r="G468" s="56"/>
      <c r="H468" s="56"/>
      <c r="I468" s="56"/>
      <c r="J468" s="57"/>
      <c r="K468" s="58">
        <v>1600</v>
      </c>
      <c r="L468" s="38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5"/>
      <c r="AD468" s="4"/>
      <c r="AE468" s="1"/>
    </row>
    <row r="469" spans="1:31" ht="25.5" outlineLevel="5">
      <c r="A469" s="61">
        <v>453</v>
      </c>
      <c r="B469" s="63" t="s">
        <v>469</v>
      </c>
      <c r="C469" s="64" t="s">
        <v>347</v>
      </c>
      <c r="D469" s="64" t="s">
        <v>470</v>
      </c>
      <c r="E469" s="64" t="s">
        <v>355</v>
      </c>
      <c r="F469" s="56"/>
      <c r="G469" s="56"/>
      <c r="H469" s="56"/>
      <c r="I469" s="56"/>
      <c r="J469" s="57"/>
      <c r="K469" s="58">
        <v>34500</v>
      </c>
      <c r="L469" s="38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5"/>
      <c r="AD469" s="4"/>
      <c r="AE469" s="1"/>
    </row>
    <row r="470" spans="1:31" ht="51" outlineLevel="2">
      <c r="A470" s="61">
        <v>454</v>
      </c>
      <c r="B470" s="54" t="s">
        <v>366</v>
      </c>
      <c r="C470" s="55" t="s">
        <v>347</v>
      </c>
      <c r="D470" s="55" t="s">
        <v>367</v>
      </c>
      <c r="E470" s="55" t="s">
        <v>1</v>
      </c>
      <c r="F470" s="56"/>
      <c r="G470" s="56"/>
      <c r="H470" s="56"/>
      <c r="I470" s="56"/>
      <c r="J470" s="57">
        <v>0</v>
      </c>
      <c r="K470" s="58">
        <f>K471+K478</f>
        <v>1983400</v>
      </c>
      <c r="L470" s="38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5">
        <v>0</v>
      </c>
      <c r="AD470" s="4">
        <v>0</v>
      </c>
      <c r="AE470" s="1"/>
    </row>
    <row r="471" spans="1:31" ht="29.25" customHeight="1" outlineLevel="3">
      <c r="A471" s="61">
        <v>455</v>
      </c>
      <c r="B471" s="54" t="s">
        <v>368</v>
      </c>
      <c r="C471" s="55" t="s">
        <v>347</v>
      </c>
      <c r="D471" s="55" t="s">
        <v>369</v>
      </c>
      <c r="E471" s="55" t="s">
        <v>1</v>
      </c>
      <c r="F471" s="56"/>
      <c r="G471" s="56"/>
      <c r="H471" s="56"/>
      <c r="I471" s="56"/>
      <c r="J471" s="57">
        <v>0</v>
      </c>
      <c r="K471" s="58">
        <f>K472+K474+K476</f>
        <v>1778200</v>
      </c>
      <c r="L471" s="38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5">
        <v>0</v>
      </c>
      <c r="AD471" s="4">
        <v>0</v>
      </c>
      <c r="AE471" s="1"/>
    </row>
    <row r="472" spans="1:31" ht="39.75" customHeight="1" outlineLevel="3">
      <c r="A472" s="61">
        <v>456</v>
      </c>
      <c r="B472" s="71" t="s">
        <v>462</v>
      </c>
      <c r="C472" s="72" t="s">
        <v>347</v>
      </c>
      <c r="D472" s="72" t="s">
        <v>464</v>
      </c>
      <c r="E472" s="72" t="s">
        <v>1</v>
      </c>
      <c r="F472" s="56"/>
      <c r="G472" s="56"/>
      <c r="H472" s="56"/>
      <c r="I472" s="56"/>
      <c r="J472" s="57"/>
      <c r="K472" s="58">
        <f>K473</f>
        <v>176500</v>
      </c>
      <c r="L472" s="38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5"/>
      <c r="AD472" s="4"/>
      <c r="AE472" s="1"/>
    </row>
    <row r="473" spans="1:31" ht="29.25" customHeight="1" outlineLevel="3">
      <c r="A473" s="61">
        <v>457</v>
      </c>
      <c r="B473" s="75" t="s">
        <v>463</v>
      </c>
      <c r="C473" s="76" t="s">
        <v>347</v>
      </c>
      <c r="D473" s="76" t="s">
        <v>464</v>
      </c>
      <c r="E473" s="76" t="s">
        <v>48</v>
      </c>
      <c r="F473" s="86"/>
      <c r="G473" s="56"/>
      <c r="H473" s="56"/>
      <c r="I473" s="56"/>
      <c r="J473" s="57"/>
      <c r="K473" s="58">
        <v>176500</v>
      </c>
      <c r="L473" s="38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5"/>
      <c r="AD473" s="4"/>
      <c r="AE473" s="1"/>
    </row>
    <row r="474" spans="1:31" ht="29.25" customHeight="1" outlineLevel="3">
      <c r="A474" s="61">
        <v>458</v>
      </c>
      <c r="B474" s="110" t="s">
        <v>477</v>
      </c>
      <c r="C474" s="111" t="s">
        <v>347</v>
      </c>
      <c r="D474" s="111" t="s">
        <v>521</v>
      </c>
      <c r="E474" s="111" t="s">
        <v>1</v>
      </c>
      <c r="F474" s="56"/>
      <c r="G474" s="56"/>
      <c r="H474" s="56"/>
      <c r="I474" s="56"/>
      <c r="J474" s="57">
        <v>0</v>
      </c>
      <c r="K474" s="58">
        <f>K475</f>
        <v>1367800</v>
      </c>
      <c r="L474" s="38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5"/>
      <c r="AD474" s="4"/>
      <c r="AE474" s="1"/>
    </row>
    <row r="475" spans="1:31" ht="29.25" customHeight="1" outlineLevel="3">
      <c r="A475" s="61">
        <v>459</v>
      </c>
      <c r="B475" s="54" t="s">
        <v>478</v>
      </c>
      <c r="C475" s="55" t="s">
        <v>347</v>
      </c>
      <c r="D475" s="111" t="s">
        <v>521</v>
      </c>
      <c r="E475" s="55" t="s">
        <v>48</v>
      </c>
      <c r="F475" s="56"/>
      <c r="G475" s="56"/>
      <c r="H475" s="56"/>
      <c r="I475" s="56"/>
      <c r="J475" s="57">
        <v>0</v>
      </c>
      <c r="K475" s="58">
        <f>482400+885400</f>
        <v>1367800</v>
      </c>
      <c r="L475" s="38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5"/>
      <c r="AD475" s="4"/>
      <c r="AE475" s="1"/>
    </row>
    <row r="476" spans="1:31" ht="25.5" outlineLevel="4">
      <c r="A476" s="61">
        <v>460</v>
      </c>
      <c r="B476" s="110" t="s">
        <v>477</v>
      </c>
      <c r="C476" s="111" t="s">
        <v>347</v>
      </c>
      <c r="D476" s="111" t="s">
        <v>474</v>
      </c>
      <c r="E476" s="111" t="s">
        <v>1</v>
      </c>
      <c r="F476" s="56"/>
      <c r="G476" s="56"/>
      <c r="H476" s="56"/>
      <c r="I476" s="56"/>
      <c r="J476" s="57">
        <v>0</v>
      </c>
      <c r="K476" s="58">
        <f>K477</f>
        <v>233900</v>
      </c>
      <c r="L476" s="38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5">
        <v>0</v>
      </c>
      <c r="AD476" s="4">
        <v>0</v>
      </c>
      <c r="AE476" s="1"/>
    </row>
    <row r="477" spans="1:31" ht="25.5" outlineLevel="5">
      <c r="A477" s="61">
        <v>461</v>
      </c>
      <c r="B477" s="54" t="s">
        <v>478</v>
      </c>
      <c r="C477" s="55" t="s">
        <v>347</v>
      </c>
      <c r="D477" s="55" t="s">
        <v>474</v>
      </c>
      <c r="E477" s="55" t="s">
        <v>48</v>
      </c>
      <c r="F477" s="56"/>
      <c r="G477" s="56"/>
      <c r="H477" s="56"/>
      <c r="I477" s="56"/>
      <c r="J477" s="57">
        <v>0</v>
      </c>
      <c r="K477" s="58">
        <f>684000+233900-482400-201600</f>
        <v>233900</v>
      </c>
      <c r="L477" s="38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5">
        <v>0</v>
      </c>
      <c r="AD477" s="4">
        <v>0</v>
      </c>
      <c r="AE477" s="1"/>
    </row>
    <row r="478" spans="1:31" ht="51" outlineLevel="5">
      <c r="A478" s="61">
        <v>462</v>
      </c>
      <c r="B478" s="63" t="s">
        <v>479</v>
      </c>
      <c r="C478" s="64" t="s">
        <v>347</v>
      </c>
      <c r="D478" s="64" t="s">
        <v>466</v>
      </c>
      <c r="E478" s="64" t="s">
        <v>1</v>
      </c>
      <c r="F478" s="56"/>
      <c r="G478" s="56"/>
      <c r="H478" s="56"/>
      <c r="I478" s="56"/>
      <c r="J478" s="57"/>
      <c r="K478" s="58">
        <f>K479+K481</f>
        <v>205200</v>
      </c>
      <c r="L478" s="38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5"/>
      <c r="AD478" s="4"/>
      <c r="AE478" s="1"/>
    </row>
    <row r="479" spans="1:31" ht="51" outlineLevel="5">
      <c r="A479" s="61">
        <v>463</v>
      </c>
      <c r="B479" s="63" t="s">
        <v>465</v>
      </c>
      <c r="C479" s="64" t="s">
        <v>347</v>
      </c>
      <c r="D479" s="64" t="s">
        <v>467</v>
      </c>
      <c r="E479" s="64" t="s">
        <v>1</v>
      </c>
      <c r="F479" s="56"/>
      <c r="G479" s="56"/>
      <c r="H479" s="56"/>
      <c r="I479" s="56"/>
      <c r="J479" s="57"/>
      <c r="K479" s="58">
        <f>K480</f>
        <v>66800</v>
      </c>
      <c r="L479" s="38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5"/>
      <c r="AD479" s="4"/>
      <c r="AE479" s="1"/>
    </row>
    <row r="480" spans="1:31" ht="25.5" outlineLevel="5">
      <c r="A480" s="61">
        <v>464</v>
      </c>
      <c r="B480" s="71" t="s">
        <v>463</v>
      </c>
      <c r="C480" s="72" t="s">
        <v>347</v>
      </c>
      <c r="D480" s="72" t="s">
        <v>467</v>
      </c>
      <c r="E480" s="72" t="s">
        <v>48</v>
      </c>
      <c r="F480" s="56"/>
      <c r="G480" s="56"/>
      <c r="H480" s="56"/>
      <c r="I480" s="56"/>
      <c r="J480" s="57"/>
      <c r="K480" s="58">
        <v>66800</v>
      </c>
      <c r="L480" s="38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5"/>
      <c r="AD480" s="4"/>
      <c r="AE480" s="1"/>
    </row>
    <row r="481" spans="1:31" ht="38.25" outlineLevel="5">
      <c r="A481" s="61">
        <v>465</v>
      </c>
      <c r="B481" s="71" t="s">
        <v>475</v>
      </c>
      <c r="C481" s="72" t="s">
        <v>347</v>
      </c>
      <c r="D481" s="72" t="s">
        <v>476</v>
      </c>
      <c r="E481" s="72" t="s">
        <v>1</v>
      </c>
      <c r="F481" s="33"/>
      <c r="G481" s="33"/>
      <c r="H481" s="33"/>
      <c r="I481" s="33"/>
      <c r="J481" s="34"/>
      <c r="K481" s="60">
        <f>K482</f>
        <v>138400</v>
      </c>
      <c r="L481" s="38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5"/>
      <c r="AD481" s="4"/>
      <c r="AE481" s="1"/>
    </row>
    <row r="482" spans="1:31" ht="25.5" outlineLevel="5">
      <c r="A482" s="61">
        <v>466</v>
      </c>
      <c r="B482" s="75" t="s">
        <v>463</v>
      </c>
      <c r="C482" s="76" t="s">
        <v>347</v>
      </c>
      <c r="D482" s="76" t="s">
        <v>476</v>
      </c>
      <c r="E482" s="76" t="s">
        <v>48</v>
      </c>
      <c r="F482" s="80"/>
      <c r="G482" s="80"/>
      <c r="H482" s="80"/>
      <c r="I482" s="80"/>
      <c r="J482" s="81"/>
      <c r="K482" s="81">
        <v>138400</v>
      </c>
      <c r="L482" s="38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5"/>
      <c r="AD482" s="4"/>
      <c r="AE482" s="1"/>
    </row>
    <row r="483" spans="1:31" s="23" customFormat="1" ht="14.25" outlineLevel="1">
      <c r="A483" s="61">
        <v>467</v>
      </c>
      <c r="B483" s="73" t="s">
        <v>434</v>
      </c>
      <c r="C483" s="74" t="s">
        <v>370</v>
      </c>
      <c r="D483" s="74" t="s">
        <v>3</v>
      </c>
      <c r="E483" s="74" t="s">
        <v>1</v>
      </c>
      <c r="F483" s="77"/>
      <c r="G483" s="77"/>
      <c r="H483" s="77"/>
      <c r="I483" s="77"/>
      <c r="J483" s="78">
        <v>0</v>
      </c>
      <c r="K483" s="79">
        <f>K484</f>
        <v>1592995</v>
      </c>
      <c r="L483" s="37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  <c r="V483" s="25">
        <v>0</v>
      </c>
      <c r="W483" s="25">
        <v>0</v>
      </c>
      <c r="X483" s="25">
        <v>0</v>
      </c>
      <c r="Y483" s="25">
        <v>0</v>
      </c>
      <c r="Z483" s="25">
        <v>0</v>
      </c>
      <c r="AA483" s="25">
        <v>0</v>
      </c>
      <c r="AB483" s="25">
        <v>0</v>
      </c>
      <c r="AC483" s="26">
        <v>0</v>
      </c>
      <c r="AD483" s="25">
        <v>0</v>
      </c>
      <c r="AE483" s="22"/>
    </row>
    <row r="484" spans="1:31" ht="51" outlineLevel="2">
      <c r="A484" s="61">
        <v>468</v>
      </c>
      <c r="B484" s="54" t="s">
        <v>348</v>
      </c>
      <c r="C484" s="55" t="s">
        <v>370</v>
      </c>
      <c r="D484" s="55" t="s">
        <v>349</v>
      </c>
      <c r="E484" s="55" t="s">
        <v>1</v>
      </c>
      <c r="F484" s="56"/>
      <c r="G484" s="56"/>
      <c r="H484" s="56"/>
      <c r="I484" s="56"/>
      <c r="J484" s="57">
        <v>0</v>
      </c>
      <c r="K484" s="58">
        <f>K485+K488</f>
        <v>1592995</v>
      </c>
      <c r="L484" s="38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5">
        <v>0</v>
      </c>
      <c r="AD484" s="4">
        <v>0</v>
      </c>
      <c r="AE484" s="1"/>
    </row>
    <row r="485" spans="1:31" ht="38.25" outlineLevel="3">
      <c r="A485" s="61">
        <v>469</v>
      </c>
      <c r="B485" s="54" t="s">
        <v>371</v>
      </c>
      <c r="C485" s="55" t="s">
        <v>370</v>
      </c>
      <c r="D485" s="55" t="s">
        <v>372</v>
      </c>
      <c r="E485" s="55" t="s">
        <v>1</v>
      </c>
      <c r="F485" s="56"/>
      <c r="G485" s="56"/>
      <c r="H485" s="56"/>
      <c r="I485" s="56"/>
      <c r="J485" s="57">
        <v>0</v>
      </c>
      <c r="K485" s="58">
        <f>K486</f>
        <v>69000</v>
      </c>
      <c r="L485" s="38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5">
        <v>0</v>
      </c>
      <c r="AD485" s="4">
        <v>0</v>
      </c>
      <c r="AE485" s="1"/>
    </row>
    <row r="486" spans="1:31" ht="38.25" outlineLevel="4">
      <c r="A486" s="61">
        <v>470</v>
      </c>
      <c r="B486" s="54" t="s">
        <v>373</v>
      </c>
      <c r="C486" s="55" t="s">
        <v>370</v>
      </c>
      <c r="D486" s="55" t="s">
        <v>374</v>
      </c>
      <c r="E486" s="55" t="s">
        <v>1</v>
      </c>
      <c r="F486" s="56"/>
      <c r="G486" s="56"/>
      <c r="H486" s="56"/>
      <c r="I486" s="56"/>
      <c r="J486" s="57">
        <v>0</v>
      </c>
      <c r="K486" s="58">
        <f>K487</f>
        <v>69000</v>
      </c>
      <c r="L486" s="38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5">
        <v>0</v>
      </c>
      <c r="AD486" s="4">
        <v>0</v>
      </c>
      <c r="AE486" s="1"/>
    </row>
    <row r="487" spans="1:31" ht="25.5" outlineLevel="5">
      <c r="A487" s="61">
        <v>471</v>
      </c>
      <c r="B487" s="54" t="s">
        <v>18</v>
      </c>
      <c r="C487" s="55" t="s">
        <v>370</v>
      </c>
      <c r="D487" s="55" t="s">
        <v>374</v>
      </c>
      <c r="E487" s="55" t="s">
        <v>19</v>
      </c>
      <c r="F487" s="56"/>
      <c r="G487" s="56"/>
      <c r="H487" s="56"/>
      <c r="I487" s="56"/>
      <c r="J487" s="57">
        <v>0</v>
      </c>
      <c r="K487" s="58">
        <v>69000</v>
      </c>
      <c r="L487" s="38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5">
        <v>0</v>
      </c>
      <c r="AD487" s="4">
        <v>0</v>
      </c>
      <c r="AE487" s="1"/>
    </row>
    <row r="488" spans="1:31" ht="38.25" outlineLevel="3">
      <c r="A488" s="61">
        <v>472</v>
      </c>
      <c r="B488" s="54" t="s">
        <v>350</v>
      </c>
      <c r="C488" s="55" t="s">
        <v>370</v>
      </c>
      <c r="D488" s="55" t="s">
        <v>351</v>
      </c>
      <c r="E488" s="55" t="s">
        <v>1</v>
      </c>
      <c r="F488" s="56"/>
      <c r="G488" s="56"/>
      <c r="H488" s="56"/>
      <c r="I488" s="56"/>
      <c r="J488" s="57">
        <v>0</v>
      </c>
      <c r="K488" s="58">
        <f>K489+K491+K494</f>
        <v>1523995</v>
      </c>
      <c r="L488" s="38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5">
        <v>0</v>
      </c>
      <c r="AD488" s="4">
        <v>0</v>
      </c>
      <c r="AE488" s="1"/>
    </row>
    <row r="489" spans="1:31" ht="18" customHeight="1" outlineLevel="4">
      <c r="A489" s="61">
        <v>473</v>
      </c>
      <c r="B489" s="54" t="s">
        <v>375</v>
      </c>
      <c r="C489" s="55" t="s">
        <v>370</v>
      </c>
      <c r="D489" s="55" t="s">
        <v>376</v>
      </c>
      <c r="E489" s="55" t="s">
        <v>1</v>
      </c>
      <c r="F489" s="56"/>
      <c r="G489" s="56"/>
      <c r="H489" s="56"/>
      <c r="I489" s="56"/>
      <c r="J489" s="57">
        <v>0</v>
      </c>
      <c r="K489" s="58">
        <f>K490</f>
        <v>55360</v>
      </c>
      <c r="L489" s="38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5">
        <v>0</v>
      </c>
      <c r="AD489" s="4">
        <v>0</v>
      </c>
      <c r="AE489" s="1"/>
    </row>
    <row r="490" spans="1:31" ht="25.5" outlineLevel="5">
      <c r="A490" s="61">
        <v>474</v>
      </c>
      <c r="B490" s="54" t="s">
        <v>18</v>
      </c>
      <c r="C490" s="55" t="s">
        <v>370</v>
      </c>
      <c r="D490" s="55" t="s">
        <v>376</v>
      </c>
      <c r="E490" s="55" t="s">
        <v>19</v>
      </c>
      <c r="F490" s="56"/>
      <c r="G490" s="56"/>
      <c r="H490" s="56"/>
      <c r="I490" s="56"/>
      <c r="J490" s="57">
        <v>0</v>
      </c>
      <c r="K490" s="58">
        <f>50000+5360</f>
        <v>55360</v>
      </c>
      <c r="L490" s="38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5">
        <v>0</v>
      </c>
      <c r="AD490" s="4">
        <v>0</v>
      </c>
      <c r="AE490" s="1"/>
    </row>
    <row r="491" spans="1:31" ht="153" customHeight="1" outlineLevel="4">
      <c r="A491" s="61">
        <v>475</v>
      </c>
      <c r="B491" s="54" t="s">
        <v>362</v>
      </c>
      <c r="C491" s="55" t="s">
        <v>370</v>
      </c>
      <c r="D491" s="55" t="s">
        <v>363</v>
      </c>
      <c r="E491" s="55" t="s">
        <v>1</v>
      </c>
      <c r="F491" s="56"/>
      <c r="G491" s="56"/>
      <c r="H491" s="56"/>
      <c r="I491" s="56"/>
      <c r="J491" s="57">
        <v>0</v>
      </c>
      <c r="K491" s="58">
        <f>K492+K493</f>
        <v>930500</v>
      </c>
      <c r="L491" s="38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5">
        <v>0</v>
      </c>
      <c r="AD491" s="4">
        <v>0</v>
      </c>
      <c r="AE491" s="1"/>
    </row>
    <row r="492" spans="1:31" ht="25.5" outlineLevel="5">
      <c r="A492" s="61">
        <v>476</v>
      </c>
      <c r="B492" s="54" t="s">
        <v>11</v>
      </c>
      <c r="C492" s="55" t="s">
        <v>370</v>
      </c>
      <c r="D492" s="55" t="s">
        <v>363</v>
      </c>
      <c r="E492" s="55" t="s">
        <v>12</v>
      </c>
      <c r="F492" s="56"/>
      <c r="G492" s="56"/>
      <c r="H492" s="56"/>
      <c r="I492" s="56"/>
      <c r="J492" s="57">
        <v>0</v>
      </c>
      <c r="K492" s="58">
        <v>421500</v>
      </c>
      <c r="L492" s="38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5">
        <v>0</v>
      </c>
      <c r="AD492" s="4">
        <v>0</v>
      </c>
      <c r="AE492" s="1"/>
    </row>
    <row r="493" spans="1:31" ht="25.5" outlineLevel="5">
      <c r="A493" s="61">
        <v>477</v>
      </c>
      <c r="B493" s="54" t="s">
        <v>18</v>
      </c>
      <c r="C493" s="55" t="s">
        <v>370</v>
      </c>
      <c r="D493" s="55" t="s">
        <v>363</v>
      </c>
      <c r="E493" s="55" t="s">
        <v>19</v>
      </c>
      <c r="F493" s="56"/>
      <c r="G493" s="56"/>
      <c r="H493" s="56"/>
      <c r="I493" s="56"/>
      <c r="J493" s="57">
        <v>0</v>
      </c>
      <c r="K493" s="58">
        <v>509000</v>
      </c>
      <c r="L493" s="38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5">
        <v>0</v>
      </c>
      <c r="AD493" s="4">
        <v>0</v>
      </c>
      <c r="AE493" s="1"/>
    </row>
    <row r="494" spans="1:31" ht="129.75" customHeight="1" outlineLevel="4">
      <c r="A494" s="61">
        <v>478</v>
      </c>
      <c r="B494" s="54" t="s">
        <v>364</v>
      </c>
      <c r="C494" s="55" t="s">
        <v>370</v>
      </c>
      <c r="D494" s="55" t="s">
        <v>365</v>
      </c>
      <c r="E494" s="55" t="s">
        <v>1</v>
      </c>
      <c r="F494" s="56"/>
      <c r="G494" s="56"/>
      <c r="H494" s="56"/>
      <c r="I494" s="56"/>
      <c r="J494" s="57">
        <v>0</v>
      </c>
      <c r="K494" s="58">
        <f>K495+K496</f>
        <v>538135</v>
      </c>
      <c r="L494" s="38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5">
        <v>0</v>
      </c>
      <c r="AD494" s="4">
        <v>0</v>
      </c>
      <c r="AE494" s="1"/>
    </row>
    <row r="495" spans="1:31" ht="25.5" outlineLevel="5">
      <c r="A495" s="61">
        <v>479</v>
      </c>
      <c r="B495" s="54" t="s">
        <v>11</v>
      </c>
      <c r="C495" s="55" t="s">
        <v>370</v>
      </c>
      <c r="D495" s="55" t="s">
        <v>365</v>
      </c>
      <c r="E495" s="55" t="s">
        <v>12</v>
      </c>
      <c r="F495" s="56"/>
      <c r="G495" s="56"/>
      <c r="H495" s="56"/>
      <c r="I495" s="56"/>
      <c r="J495" s="57">
        <v>0</v>
      </c>
      <c r="K495" s="58">
        <v>237135</v>
      </c>
      <c r="L495" s="38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5">
        <v>0</v>
      </c>
      <c r="AD495" s="4">
        <v>0</v>
      </c>
      <c r="AE495" s="1"/>
    </row>
    <row r="496" spans="1:31" ht="25.5" outlineLevel="5">
      <c r="A496" s="61">
        <v>480</v>
      </c>
      <c r="B496" s="54" t="s">
        <v>18</v>
      </c>
      <c r="C496" s="55" t="s">
        <v>370</v>
      </c>
      <c r="D496" s="55" t="s">
        <v>365</v>
      </c>
      <c r="E496" s="55" t="s">
        <v>19</v>
      </c>
      <c r="F496" s="56"/>
      <c r="G496" s="56"/>
      <c r="H496" s="56"/>
      <c r="I496" s="56"/>
      <c r="J496" s="57">
        <v>0</v>
      </c>
      <c r="K496" s="58">
        <v>301000</v>
      </c>
      <c r="L496" s="38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5">
        <v>0</v>
      </c>
      <c r="AD496" s="4">
        <v>0</v>
      </c>
      <c r="AE496" s="1"/>
    </row>
    <row r="497" spans="1:31" s="23" customFormat="1" ht="14.25">
      <c r="A497" s="61">
        <v>481</v>
      </c>
      <c r="B497" s="59" t="s">
        <v>435</v>
      </c>
      <c r="C497" s="50" t="s">
        <v>377</v>
      </c>
      <c r="D497" s="50" t="s">
        <v>3</v>
      </c>
      <c r="E497" s="50" t="s">
        <v>1</v>
      </c>
      <c r="F497" s="51"/>
      <c r="G497" s="51"/>
      <c r="H497" s="51"/>
      <c r="I497" s="51"/>
      <c r="J497" s="52">
        <v>0</v>
      </c>
      <c r="K497" s="53">
        <f>K498+K508</f>
        <v>3239769</v>
      </c>
      <c r="L497" s="37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0</v>
      </c>
      <c r="W497" s="25">
        <v>0</v>
      </c>
      <c r="X497" s="25">
        <v>0</v>
      </c>
      <c r="Y497" s="25">
        <v>0</v>
      </c>
      <c r="Z497" s="25">
        <v>0</v>
      </c>
      <c r="AA497" s="25">
        <v>0</v>
      </c>
      <c r="AB497" s="25">
        <v>0</v>
      </c>
      <c r="AC497" s="26">
        <v>0</v>
      </c>
      <c r="AD497" s="25">
        <v>0</v>
      </c>
      <c r="AE497" s="22"/>
    </row>
    <row r="498" spans="1:31" s="23" customFormat="1" ht="14.25" outlineLevel="1">
      <c r="A498" s="61">
        <v>482</v>
      </c>
      <c r="B498" s="59" t="s">
        <v>436</v>
      </c>
      <c r="C498" s="50" t="s">
        <v>378</v>
      </c>
      <c r="D498" s="50" t="s">
        <v>3</v>
      </c>
      <c r="E498" s="50" t="s">
        <v>1</v>
      </c>
      <c r="F498" s="51"/>
      <c r="G498" s="51"/>
      <c r="H498" s="51"/>
      <c r="I498" s="51"/>
      <c r="J498" s="52">
        <v>0</v>
      </c>
      <c r="K498" s="53">
        <f>K499+K505</f>
        <v>2652100</v>
      </c>
      <c r="L498" s="37">
        <v>0</v>
      </c>
      <c r="M498" s="25">
        <v>0</v>
      </c>
      <c r="N498" s="25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5">
        <v>0</v>
      </c>
      <c r="W498" s="25">
        <v>0</v>
      </c>
      <c r="X498" s="25">
        <v>0</v>
      </c>
      <c r="Y498" s="25">
        <v>0</v>
      </c>
      <c r="Z498" s="25">
        <v>0</v>
      </c>
      <c r="AA498" s="25">
        <v>0</v>
      </c>
      <c r="AB498" s="25">
        <v>0</v>
      </c>
      <c r="AC498" s="26">
        <v>0</v>
      </c>
      <c r="AD498" s="25">
        <v>0</v>
      </c>
      <c r="AE498" s="22"/>
    </row>
    <row r="499" spans="1:31" ht="51" outlineLevel="2">
      <c r="A499" s="61">
        <v>483</v>
      </c>
      <c r="B499" s="54" t="s">
        <v>379</v>
      </c>
      <c r="C499" s="55" t="s">
        <v>378</v>
      </c>
      <c r="D499" s="55" t="s">
        <v>380</v>
      </c>
      <c r="E499" s="55" t="s">
        <v>1</v>
      </c>
      <c r="F499" s="56"/>
      <c r="G499" s="56"/>
      <c r="H499" s="56"/>
      <c r="I499" s="56"/>
      <c r="J499" s="57">
        <v>0</v>
      </c>
      <c r="K499" s="58">
        <f>K500</f>
        <v>2248600</v>
      </c>
      <c r="L499" s="38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5">
        <v>0</v>
      </c>
      <c r="AD499" s="4">
        <v>0</v>
      </c>
      <c r="AE499" s="1"/>
    </row>
    <row r="500" spans="1:31" ht="25.5" outlineLevel="3">
      <c r="A500" s="61">
        <v>484</v>
      </c>
      <c r="B500" s="54" t="s">
        <v>381</v>
      </c>
      <c r="C500" s="55" t="s">
        <v>378</v>
      </c>
      <c r="D500" s="55" t="s">
        <v>382</v>
      </c>
      <c r="E500" s="55" t="s">
        <v>1</v>
      </c>
      <c r="F500" s="56"/>
      <c r="G500" s="56"/>
      <c r="H500" s="56"/>
      <c r="I500" s="56"/>
      <c r="J500" s="57">
        <v>0</v>
      </c>
      <c r="K500" s="58">
        <f>K501+K503</f>
        <v>2248600</v>
      </c>
      <c r="L500" s="38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5">
        <v>0</v>
      </c>
      <c r="AD500" s="4">
        <v>0</v>
      </c>
      <c r="AE500" s="1"/>
    </row>
    <row r="501" spans="1:31" ht="38.25" outlineLevel="4">
      <c r="A501" s="61">
        <v>485</v>
      </c>
      <c r="B501" s="54" t="s">
        <v>383</v>
      </c>
      <c r="C501" s="55" t="s">
        <v>378</v>
      </c>
      <c r="D501" s="55" t="s">
        <v>384</v>
      </c>
      <c r="E501" s="55" t="s">
        <v>1</v>
      </c>
      <c r="F501" s="56"/>
      <c r="G501" s="56"/>
      <c r="H501" s="56"/>
      <c r="I501" s="56"/>
      <c r="J501" s="57">
        <v>0</v>
      </c>
      <c r="K501" s="58">
        <f>K502</f>
        <v>1864100</v>
      </c>
      <c r="L501" s="38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5">
        <v>0</v>
      </c>
      <c r="AD501" s="4">
        <v>0</v>
      </c>
      <c r="AE501" s="1"/>
    </row>
    <row r="502" spans="1:31" ht="15" outlineLevel="5">
      <c r="A502" s="61">
        <v>486</v>
      </c>
      <c r="B502" s="54" t="s">
        <v>241</v>
      </c>
      <c r="C502" s="55" t="s">
        <v>378</v>
      </c>
      <c r="D502" s="55" t="s">
        <v>384</v>
      </c>
      <c r="E502" s="55" t="s">
        <v>242</v>
      </c>
      <c r="F502" s="56"/>
      <c r="G502" s="56"/>
      <c r="H502" s="56"/>
      <c r="I502" s="56"/>
      <c r="J502" s="57">
        <v>0</v>
      </c>
      <c r="K502" s="58">
        <f>1952500-35000-53378-22</f>
        <v>1864100</v>
      </c>
      <c r="L502" s="38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5">
        <v>0</v>
      </c>
      <c r="AD502" s="4">
        <v>0</v>
      </c>
      <c r="AE502" s="1"/>
    </row>
    <row r="503" spans="1:31" ht="29.25" customHeight="1" outlineLevel="4">
      <c r="A503" s="61">
        <v>487</v>
      </c>
      <c r="B503" s="31" t="s">
        <v>385</v>
      </c>
      <c r="C503" s="55" t="s">
        <v>378</v>
      </c>
      <c r="D503" s="32" t="s">
        <v>386</v>
      </c>
      <c r="E503" s="55" t="s">
        <v>1</v>
      </c>
      <c r="F503" s="56"/>
      <c r="G503" s="56"/>
      <c r="H503" s="56"/>
      <c r="I503" s="56"/>
      <c r="J503" s="57">
        <v>0</v>
      </c>
      <c r="K503" s="58">
        <f>K504</f>
        <v>384500</v>
      </c>
      <c r="L503" s="38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5">
        <v>0</v>
      </c>
      <c r="AD503" s="4">
        <v>0</v>
      </c>
      <c r="AE503" s="1"/>
    </row>
    <row r="504" spans="1:31" ht="15" outlineLevel="5">
      <c r="A504" s="61">
        <v>488</v>
      </c>
      <c r="B504" s="90" t="s">
        <v>488</v>
      </c>
      <c r="C504" s="102" t="s">
        <v>378</v>
      </c>
      <c r="D504" s="91" t="s">
        <v>386</v>
      </c>
      <c r="E504" s="92" t="s">
        <v>242</v>
      </c>
      <c r="F504" s="33"/>
      <c r="G504" s="33"/>
      <c r="H504" s="33"/>
      <c r="I504" s="33"/>
      <c r="J504" s="34">
        <v>0</v>
      </c>
      <c r="K504" s="60">
        <v>384500</v>
      </c>
      <c r="L504" s="38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5">
        <v>0</v>
      </c>
      <c r="AD504" s="4">
        <v>0</v>
      </c>
      <c r="AE504" s="1"/>
    </row>
    <row r="505" spans="1:31" ht="15" outlineLevel="5">
      <c r="A505" s="61">
        <v>489</v>
      </c>
      <c r="B505" s="87" t="s">
        <v>500</v>
      </c>
      <c r="C505" s="92" t="s">
        <v>378</v>
      </c>
      <c r="D505" s="89" t="s">
        <v>15</v>
      </c>
      <c r="E505" s="55" t="s">
        <v>1</v>
      </c>
      <c r="F505" s="80"/>
      <c r="G505" s="80"/>
      <c r="H505" s="80"/>
      <c r="I505" s="80"/>
      <c r="J505" s="81"/>
      <c r="K505" s="81">
        <f>K506</f>
        <v>403500</v>
      </c>
      <c r="L505" s="98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5"/>
      <c r="AD505" s="4"/>
      <c r="AE505" s="1"/>
    </row>
    <row r="506" spans="1:31" ht="38.25" outlineLevel="5">
      <c r="A506" s="61">
        <v>490</v>
      </c>
      <c r="B506" s="66" t="s">
        <v>507</v>
      </c>
      <c r="C506" s="92" t="s">
        <v>378</v>
      </c>
      <c r="D506" s="64" t="s">
        <v>504</v>
      </c>
      <c r="E506" s="32" t="s">
        <v>1</v>
      </c>
      <c r="F506" s="80"/>
      <c r="G506" s="80"/>
      <c r="H506" s="80"/>
      <c r="I506" s="80"/>
      <c r="J506" s="81"/>
      <c r="K506" s="81">
        <f>K507</f>
        <v>403500</v>
      </c>
      <c r="L506" s="98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5"/>
      <c r="AD506" s="4"/>
      <c r="AE506" s="1"/>
    </row>
    <row r="507" spans="1:31" ht="15" outlineLevel="5">
      <c r="A507" s="61">
        <v>491</v>
      </c>
      <c r="B507" s="90" t="s">
        <v>488</v>
      </c>
      <c r="C507" s="91" t="s">
        <v>378</v>
      </c>
      <c r="D507" s="103" t="s">
        <v>504</v>
      </c>
      <c r="E507" s="91" t="s">
        <v>242</v>
      </c>
      <c r="F507" s="80"/>
      <c r="G507" s="80"/>
      <c r="H507" s="80"/>
      <c r="I507" s="80"/>
      <c r="J507" s="81"/>
      <c r="K507" s="81">
        <v>403500</v>
      </c>
      <c r="L507" s="98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5"/>
      <c r="AD507" s="4"/>
      <c r="AE507" s="1"/>
    </row>
    <row r="508" spans="1:31" ht="15" outlineLevel="5">
      <c r="A508" s="61">
        <v>492</v>
      </c>
      <c r="B508" s="99" t="s">
        <v>482</v>
      </c>
      <c r="C508" s="100" t="s">
        <v>483</v>
      </c>
      <c r="D508" s="100" t="s">
        <v>3</v>
      </c>
      <c r="E508" s="100" t="s">
        <v>1</v>
      </c>
      <c r="F508" s="100"/>
      <c r="G508" s="100"/>
      <c r="H508" s="100"/>
      <c r="I508" s="100"/>
      <c r="J508" s="101">
        <v>0</v>
      </c>
      <c r="K508" s="101">
        <f>K509</f>
        <v>587669</v>
      </c>
      <c r="L508" s="65"/>
      <c r="M508" s="83">
        <f>M509</f>
        <v>0</v>
      </c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5"/>
      <c r="AD508" s="4"/>
      <c r="AE508" s="1"/>
    </row>
    <row r="509" spans="1:31" ht="51" outlineLevel="5">
      <c r="A509" s="61">
        <v>493</v>
      </c>
      <c r="B509" s="66" t="s">
        <v>485</v>
      </c>
      <c r="C509" s="70" t="s">
        <v>483</v>
      </c>
      <c r="D509" s="70" t="s">
        <v>380</v>
      </c>
      <c r="E509" s="70" t="s">
        <v>1</v>
      </c>
      <c r="F509" s="70"/>
      <c r="G509" s="70"/>
      <c r="H509" s="70"/>
      <c r="I509" s="70"/>
      <c r="J509" s="84">
        <v>0</v>
      </c>
      <c r="K509" s="84">
        <f>K510+K515</f>
        <v>587669</v>
      </c>
      <c r="L509" s="65"/>
      <c r="M509" s="65">
        <f>M524+M510</f>
        <v>0</v>
      </c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5"/>
      <c r="AD509" s="4"/>
      <c r="AE509" s="1"/>
    </row>
    <row r="510" spans="1:31" ht="25.5" outlineLevel="5">
      <c r="A510" s="61">
        <v>494</v>
      </c>
      <c r="B510" s="85" t="s">
        <v>486</v>
      </c>
      <c r="C510" s="70" t="s">
        <v>483</v>
      </c>
      <c r="D510" s="70" t="s">
        <v>382</v>
      </c>
      <c r="E510" s="70" t="s">
        <v>1</v>
      </c>
      <c r="F510" s="70"/>
      <c r="G510" s="70"/>
      <c r="H510" s="70"/>
      <c r="I510" s="70"/>
      <c r="J510" s="84"/>
      <c r="K510" s="84">
        <f>K513+K511</f>
        <v>178000</v>
      </c>
      <c r="L510" s="65"/>
      <c r="M510" s="65">
        <f>M520+M522+M513</f>
        <v>0</v>
      </c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5"/>
      <c r="AD510" s="4"/>
      <c r="AE510" s="1"/>
    </row>
    <row r="511" spans="1:31" ht="39.75" customHeight="1" outlineLevel="5">
      <c r="A511" s="61">
        <v>495</v>
      </c>
      <c r="B511" s="66" t="s">
        <v>528</v>
      </c>
      <c r="C511" s="70" t="s">
        <v>483</v>
      </c>
      <c r="D511" s="70" t="s">
        <v>527</v>
      </c>
      <c r="E511" s="70" t="s">
        <v>1</v>
      </c>
      <c r="F511" s="112"/>
      <c r="G511" s="112"/>
      <c r="H511" s="112"/>
      <c r="I511" s="112"/>
      <c r="J511" s="113"/>
      <c r="K511" s="113">
        <f>K512</f>
        <v>124600</v>
      </c>
      <c r="L511" s="94"/>
      <c r="M511" s="9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5"/>
      <c r="AD511" s="4"/>
      <c r="AE511" s="1"/>
    </row>
    <row r="512" spans="1:31" ht="15" outlineLevel="5">
      <c r="A512" s="61">
        <v>496</v>
      </c>
      <c r="B512" s="95" t="s">
        <v>488</v>
      </c>
      <c r="C512" s="70" t="s">
        <v>483</v>
      </c>
      <c r="D512" s="70" t="s">
        <v>527</v>
      </c>
      <c r="E512" s="104" t="s">
        <v>242</v>
      </c>
      <c r="F512" s="112"/>
      <c r="G512" s="112"/>
      <c r="H512" s="112"/>
      <c r="I512" s="112"/>
      <c r="J512" s="113"/>
      <c r="K512" s="115">
        <v>124600</v>
      </c>
      <c r="L512" s="94"/>
      <c r="M512" s="9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5"/>
      <c r="AD512" s="4"/>
      <c r="AE512" s="1"/>
    </row>
    <row r="513" spans="1:31" ht="38.25" outlineLevel="5">
      <c r="A513" s="61">
        <v>497</v>
      </c>
      <c r="B513" s="66" t="s">
        <v>487</v>
      </c>
      <c r="C513" s="70" t="s">
        <v>483</v>
      </c>
      <c r="D513" s="70" t="s">
        <v>484</v>
      </c>
      <c r="E513" s="70" t="s">
        <v>1</v>
      </c>
      <c r="F513" s="56"/>
      <c r="G513" s="56"/>
      <c r="H513" s="56"/>
      <c r="I513" s="56"/>
      <c r="J513" s="57"/>
      <c r="K513" s="114">
        <f>K514</f>
        <v>53400</v>
      </c>
      <c r="L513" s="38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5"/>
      <c r="AD513" s="4"/>
      <c r="AE513" s="1"/>
    </row>
    <row r="514" spans="1:31" ht="15" outlineLevel="5">
      <c r="A514" s="61">
        <v>498</v>
      </c>
      <c r="B514" s="95" t="s">
        <v>488</v>
      </c>
      <c r="C514" s="104" t="s">
        <v>483</v>
      </c>
      <c r="D514" s="104" t="s">
        <v>484</v>
      </c>
      <c r="E514" s="104" t="s">
        <v>242</v>
      </c>
      <c r="F514" s="56"/>
      <c r="G514" s="56"/>
      <c r="H514" s="56"/>
      <c r="I514" s="56"/>
      <c r="J514" s="57"/>
      <c r="K514" s="58">
        <f>53378+22</f>
        <v>53400</v>
      </c>
      <c r="L514" s="38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5"/>
      <c r="AD514" s="4"/>
      <c r="AE514" s="1"/>
    </row>
    <row r="515" spans="1:31" ht="27" customHeight="1" outlineLevel="5">
      <c r="A515" s="61">
        <v>499</v>
      </c>
      <c r="B515" s="105" t="s">
        <v>513</v>
      </c>
      <c r="C515" s="104" t="s">
        <v>483</v>
      </c>
      <c r="D515" s="70" t="s">
        <v>510</v>
      </c>
      <c r="E515" s="70" t="s">
        <v>1</v>
      </c>
      <c r="F515" s="86"/>
      <c r="G515" s="56"/>
      <c r="H515" s="56"/>
      <c r="I515" s="56"/>
      <c r="J515" s="57"/>
      <c r="K515" s="58">
        <f>K518+K516</f>
        <v>409669</v>
      </c>
      <c r="L515" s="38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5"/>
      <c r="AD515" s="4"/>
      <c r="AE515" s="1"/>
    </row>
    <row r="516" spans="1:31" ht="42" customHeight="1" outlineLevel="5">
      <c r="A516" s="61">
        <v>500</v>
      </c>
      <c r="B516" s="66" t="s">
        <v>530</v>
      </c>
      <c r="C516" s="104" t="s">
        <v>483</v>
      </c>
      <c r="D516" s="70" t="s">
        <v>529</v>
      </c>
      <c r="E516" s="70" t="s">
        <v>1</v>
      </c>
      <c r="F516" s="86"/>
      <c r="G516" s="56"/>
      <c r="H516" s="56"/>
      <c r="I516" s="56"/>
      <c r="J516" s="57"/>
      <c r="K516" s="58">
        <f>K517</f>
        <v>204800</v>
      </c>
      <c r="L516" s="38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5"/>
      <c r="AD516" s="4"/>
      <c r="AE516" s="1"/>
    </row>
    <row r="517" spans="1:31" ht="17.25" customHeight="1" outlineLevel="5">
      <c r="A517" s="61">
        <v>501</v>
      </c>
      <c r="B517" s="66" t="s">
        <v>512</v>
      </c>
      <c r="C517" s="104" t="s">
        <v>483</v>
      </c>
      <c r="D517" s="70" t="s">
        <v>529</v>
      </c>
      <c r="E517" s="70" t="s">
        <v>242</v>
      </c>
      <c r="F517" s="86"/>
      <c r="G517" s="56"/>
      <c r="H517" s="56"/>
      <c r="I517" s="56"/>
      <c r="J517" s="57"/>
      <c r="K517" s="58">
        <f>204800</f>
        <v>204800</v>
      </c>
      <c r="L517" s="38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5"/>
      <c r="AD517" s="4"/>
      <c r="AE517" s="1"/>
    </row>
    <row r="518" spans="1:31" ht="38.25" outlineLevel="5">
      <c r="A518" s="61">
        <v>502</v>
      </c>
      <c r="B518" s="66" t="s">
        <v>514</v>
      </c>
      <c r="C518" s="70" t="s">
        <v>483</v>
      </c>
      <c r="D518" s="70" t="s">
        <v>511</v>
      </c>
      <c r="E518" s="70" t="s">
        <v>1</v>
      </c>
      <c r="F518" s="86"/>
      <c r="G518" s="56"/>
      <c r="H518" s="56"/>
      <c r="I518" s="56"/>
      <c r="J518" s="57"/>
      <c r="K518" s="58">
        <f>K519</f>
        <v>204869</v>
      </c>
      <c r="L518" s="38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5"/>
      <c r="AD518" s="4"/>
      <c r="AE518" s="1"/>
    </row>
    <row r="519" spans="1:31" ht="15" outlineLevel="5">
      <c r="A519" s="61">
        <v>503</v>
      </c>
      <c r="B519" s="66" t="s">
        <v>512</v>
      </c>
      <c r="C519" s="70" t="s">
        <v>483</v>
      </c>
      <c r="D519" s="70" t="s">
        <v>511</v>
      </c>
      <c r="E519" s="70" t="s">
        <v>242</v>
      </c>
      <c r="F519" s="86"/>
      <c r="G519" s="56"/>
      <c r="H519" s="56"/>
      <c r="I519" s="56"/>
      <c r="J519" s="57"/>
      <c r="K519" s="58">
        <f>204834.5+34.5</f>
        <v>204869</v>
      </c>
      <c r="L519" s="38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5"/>
      <c r="AD519" s="4"/>
      <c r="AE519" s="1"/>
    </row>
    <row r="520" spans="1:31" s="23" customFormat="1" ht="14.25">
      <c r="A520" s="61">
        <v>504</v>
      </c>
      <c r="B520" s="73" t="s">
        <v>437</v>
      </c>
      <c r="C520" s="74" t="s">
        <v>387</v>
      </c>
      <c r="D520" s="74" t="s">
        <v>3</v>
      </c>
      <c r="E520" s="74" t="s">
        <v>1</v>
      </c>
      <c r="F520" s="51"/>
      <c r="G520" s="51"/>
      <c r="H520" s="51"/>
      <c r="I520" s="51"/>
      <c r="J520" s="52">
        <v>0</v>
      </c>
      <c r="K520" s="53">
        <f>K521</f>
        <v>800000</v>
      </c>
      <c r="L520" s="37">
        <v>0</v>
      </c>
      <c r="M520" s="25">
        <v>0</v>
      </c>
      <c r="N520" s="25">
        <v>0</v>
      </c>
      <c r="O520" s="25">
        <v>0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5">
        <v>0</v>
      </c>
      <c r="X520" s="25">
        <v>0</v>
      </c>
      <c r="Y520" s="25">
        <v>0</v>
      </c>
      <c r="Z520" s="25">
        <v>0</v>
      </c>
      <c r="AA520" s="25">
        <v>0</v>
      </c>
      <c r="AB520" s="25">
        <v>0</v>
      </c>
      <c r="AC520" s="26">
        <v>0</v>
      </c>
      <c r="AD520" s="25">
        <v>0</v>
      </c>
      <c r="AE520" s="22"/>
    </row>
    <row r="521" spans="1:31" s="23" customFormat="1" ht="14.25" outlineLevel="1">
      <c r="A521" s="61">
        <v>505</v>
      </c>
      <c r="B521" s="59" t="s">
        <v>438</v>
      </c>
      <c r="C521" s="50" t="s">
        <v>388</v>
      </c>
      <c r="D521" s="50" t="s">
        <v>3</v>
      </c>
      <c r="E521" s="50" t="s">
        <v>1</v>
      </c>
      <c r="F521" s="51"/>
      <c r="G521" s="51"/>
      <c r="H521" s="51"/>
      <c r="I521" s="51"/>
      <c r="J521" s="52">
        <v>0</v>
      </c>
      <c r="K521" s="53">
        <f>K522</f>
        <v>800000</v>
      </c>
      <c r="L521" s="37">
        <v>0</v>
      </c>
      <c r="M521" s="25">
        <v>0</v>
      </c>
      <c r="N521" s="25">
        <v>0</v>
      </c>
      <c r="O521" s="25">
        <v>0</v>
      </c>
      <c r="P521" s="25">
        <v>0</v>
      </c>
      <c r="Q521" s="25">
        <v>0</v>
      </c>
      <c r="R521" s="25">
        <v>0</v>
      </c>
      <c r="S521" s="25">
        <v>0</v>
      </c>
      <c r="T521" s="25">
        <v>0</v>
      </c>
      <c r="U521" s="25">
        <v>0</v>
      </c>
      <c r="V521" s="25">
        <v>0</v>
      </c>
      <c r="W521" s="25">
        <v>0</v>
      </c>
      <c r="X521" s="25">
        <v>0</v>
      </c>
      <c r="Y521" s="25">
        <v>0</v>
      </c>
      <c r="Z521" s="25">
        <v>0</v>
      </c>
      <c r="AA521" s="25">
        <v>0</v>
      </c>
      <c r="AB521" s="25">
        <v>0</v>
      </c>
      <c r="AC521" s="26">
        <v>0</v>
      </c>
      <c r="AD521" s="25">
        <v>0</v>
      </c>
      <c r="AE521" s="22"/>
    </row>
    <row r="522" spans="1:31" ht="38.25" outlineLevel="2">
      <c r="A522" s="61">
        <v>506</v>
      </c>
      <c r="B522" s="54" t="s">
        <v>41</v>
      </c>
      <c r="C522" s="55" t="s">
        <v>388</v>
      </c>
      <c r="D522" s="55" t="s">
        <v>42</v>
      </c>
      <c r="E522" s="55" t="s">
        <v>1</v>
      </c>
      <c r="F522" s="56"/>
      <c r="G522" s="56"/>
      <c r="H522" s="56"/>
      <c r="I522" s="56"/>
      <c r="J522" s="57">
        <v>0</v>
      </c>
      <c r="K522" s="58">
        <f>K523</f>
        <v>800000</v>
      </c>
      <c r="L522" s="38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5">
        <v>0</v>
      </c>
      <c r="AD522" s="4">
        <v>0</v>
      </c>
      <c r="AE522" s="1"/>
    </row>
    <row r="523" spans="1:31" ht="51" outlineLevel="4">
      <c r="A523" s="61">
        <v>507</v>
      </c>
      <c r="B523" s="54" t="s">
        <v>389</v>
      </c>
      <c r="C523" s="55" t="s">
        <v>388</v>
      </c>
      <c r="D523" s="55" t="s">
        <v>390</v>
      </c>
      <c r="E523" s="55" t="s">
        <v>1</v>
      </c>
      <c r="F523" s="56"/>
      <c r="G523" s="56"/>
      <c r="H523" s="56"/>
      <c r="I523" s="56"/>
      <c r="J523" s="57">
        <v>0</v>
      </c>
      <c r="K523" s="58">
        <f>K524+K525</f>
        <v>800000</v>
      </c>
      <c r="L523" s="38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5">
        <v>0</v>
      </c>
      <c r="AD523" s="4">
        <v>0</v>
      </c>
      <c r="AE523" s="1"/>
    </row>
    <row r="524" spans="1:31" ht="25.5" outlineLevel="5">
      <c r="A524" s="61">
        <v>508</v>
      </c>
      <c r="B524" s="54" t="s">
        <v>18</v>
      </c>
      <c r="C524" s="55" t="s">
        <v>388</v>
      </c>
      <c r="D524" s="55" t="s">
        <v>390</v>
      </c>
      <c r="E524" s="55" t="s">
        <v>19</v>
      </c>
      <c r="F524" s="56"/>
      <c r="G524" s="56"/>
      <c r="H524" s="56"/>
      <c r="I524" s="56"/>
      <c r="J524" s="57">
        <v>0</v>
      </c>
      <c r="K524" s="58">
        <v>300000</v>
      </c>
      <c r="L524" s="38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5">
        <v>0</v>
      </c>
      <c r="AD524" s="4">
        <v>0</v>
      </c>
      <c r="AE524" s="1"/>
    </row>
    <row r="525" spans="1:31" ht="42.75" customHeight="1" outlineLevel="5">
      <c r="A525" s="61">
        <v>509</v>
      </c>
      <c r="B525" s="54" t="s">
        <v>167</v>
      </c>
      <c r="C525" s="55" t="s">
        <v>388</v>
      </c>
      <c r="D525" s="55" t="s">
        <v>390</v>
      </c>
      <c r="E525" s="55" t="s">
        <v>168</v>
      </c>
      <c r="F525" s="56"/>
      <c r="G525" s="56"/>
      <c r="H525" s="56"/>
      <c r="I525" s="56"/>
      <c r="J525" s="57">
        <v>0</v>
      </c>
      <c r="K525" s="58">
        <v>500000</v>
      </c>
      <c r="L525" s="38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5">
        <v>0</v>
      </c>
      <c r="AD525" s="4">
        <v>0</v>
      </c>
      <c r="AE525" s="1"/>
    </row>
    <row r="526" spans="1:31" s="23" customFormat="1" ht="25.5">
      <c r="A526" s="61">
        <v>510</v>
      </c>
      <c r="B526" s="59" t="s">
        <v>439</v>
      </c>
      <c r="C526" s="50" t="s">
        <v>391</v>
      </c>
      <c r="D526" s="50" t="s">
        <v>3</v>
      </c>
      <c r="E526" s="50" t="s">
        <v>1</v>
      </c>
      <c r="F526" s="51"/>
      <c r="G526" s="51"/>
      <c r="H526" s="51"/>
      <c r="I526" s="51"/>
      <c r="J526" s="52">
        <v>0</v>
      </c>
      <c r="K526" s="53">
        <f>K527</f>
        <v>129000</v>
      </c>
      <c r="L526" s="37">
        <v>0</v>
      </c>
      <c r="M526" s="25">
        <v>0</v>
      </c>
      <c r="N526" s="25">
        <v>0</v>
      </c>
      <c r="O526" s="25">
        <v>0</v>
      </c>
      <c r="P526" s="25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5">
        <v>0</v>
      </c>
      <c r="X526" s="25">
        <v>0</v>
      </c>
      <c r="Y526" s="25">
        <v>0</v>
      </c>
      <c r="Z526" s="25">
        <v>0</v>
      </c>
      <c r="AA526" s="25">
        <v>0</v>
      </c>
      <c r="AB526" s="25">
        <v>0</v>
      </c>
      <c r="AC526" s="26">
        <v>0</v>
      </c>
      <c r="AD526" s="25">
        <v>0</v>
      </c>
      <c r="AE526" s="22"/>
    </row>
    <row r="527" spans="1:31" s="23" customFormat="1" ht="25.5" outlineLevel="1">
      <c r="A527" s="61">
        <v>511</v>
      </c>
      <c r="B527" s="59" t="s">
        <v>440</v>
      </c>
      <c r="C527" s="50" t="s">
        <v>392</v>
      </c>
      <c r="D527" s="50" t="s">
        <v>3</v>
      </c>
      <c r="E527" s="50" t="s">
        <v>1</v>
      </c>
      <c r="F527" s="51"/>
      <c r="G527" s="51"/>
      <c r="H527" s="51"/>
      <c r="I527" s="51"/>
      <c r="J527" s="52">
        <v>0</v>
      </c>
      <c r="K527" s="53">
        <f>K528</f>
        <v>129000</v>
      </c>
      <c r="L527" s="37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5">
        <v>0</v>
      </c>
      <c r="W527" s="25">
        <v>0</v>
      </c>
      <c r="X527" s="25">
        <v>0</v>
      </c>
      <c r="Y527" s="25">
        <v>0</v>
      </c>
      <c r="Z527" s="25">
        <v>0</v>
      </c>
      <c r="AA527" s="25">
        <v>0</v>
      </c>
      <c r="AB527" s="25">
        <v>0</v>
      </c>
      <c r="AC527" s="26">
        <v>0</v>
      </c>
      <c r="AD527" s="25">
        <v>0</v>
      </c>
      <c r="AE527" s="22"/>
    </row>
    <row r="528" spans="1:31" ht="51" outlineLevel="2">
      <c r="A528" s="61">
        <v>512</v>
      </c>
      <c r="B528" s="54" t="s">
        <v>27</v>
      </c>
      <c r="C528" s="55" t="s">
        <v>392</v>
      </c>
      <c r="D528" s="55" t="s">
        <v>28</v>
      </c>
      <c r="E528" s="55" t="s">
        <v>1</v>
      </c>
      <c r="F528" s="56"/>
      <c r="G528" s="56"/>
      <c r="H528" s="56"/>
      <c r="I528" s="56"/>
      <c r="J528" s="57">
        <v>0</v>
      </c>
      <c r="K528" s="58">
        <f>K529</f>
        <v>129000</v>
      </c>
      <c r="L528" s="38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5">
        <v>0</v>
      </c>
      <c r="AD528" s="4">
        <v>0</v>
      </c>
      <c r="AE528" s="1"/>
    </row>
    <row r="529" spans="1:31" ht="15" outlineLevel="4">
      <c r="A529" s="61">
        <v>513</v>
      </c>
      <c r="B529" s="54" t="s">
        <v>495</v>
      </c>
      <c r="C529" s="55" t="s">
        <v>392</v>
      </c>
      <c r="D529" s="55" t="s">
        <v>393</v>
      </c>
      <c r="E529" s="55" t="s">
        <v>1</v>
      </c>
      <c r="F529" s="56"/>
      <c r="G529" s="56"/>
      <c r="H529" s="56"/>
      <c r="I529" s="56"/>
      <c r="J529" s="57">
        <v>0</v>
      </c>
      <c r="K529" s="58">
        <f>K530</f>
        <v>129000</v>
      </c>
      <c r="L529" s="38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5">
        <v>0</v>
      </c>
      <c r="AD529" s="4">
        <v>0</v>
      </c>
      <c r="AE529" s="1"/>
    </row>
    <row r="530" spans="1:31" ht="15.75" customHeight="1" outlineLevel="5" thickBot="1">
      <c r="A530" s="61">
        <v>514</v>
      </c>
      <c r="B530" s="31" t="s">
        <v>496</v>
      </c>
      <c r="C530" s="32" t="s">
        <v>392</v>
      </c>
      <c r="D530" s="32" t="s">
        <v>393</v>
      </c>
      <c r="E530" s="32" t="s">
        <v>394</v>
      </c>
      <c r="F530" s="33"/>
      <c r="G530" s="33"/>
      <c r="H530" s="33"/>
      <c r="I530" s="33"/>
      <c r="J530" s="34">
        <v>0</v>
      </c>
      <c r="K530" s="60">
        <f>200000-71000</f>
        <v>129000</v>
      </c>
      <c r="L530" s="38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5">
        <v>0</v>
      </c>
      <c r="AD530" s="4">
        <v>0</v>
      </c>
      <c r="AE530" s="1"/>
    </row>
    <row r="531" spans="1:31" s="23" customFormat="1" ht="15" customHeight="1" thickBot="1">
      <c r="A531" s="116">
        <v>515</v>
      </c>
      <c r="B531" s="106" t="s">
        <v>395</v>
      </c>
      <c r="C531" s="107"/>
      <c r="D531" s="107"/>
      <c r="E531" s="107"/>
      <c r="F531" s="107"/>
      <c r="G531" s="107"/>
      <c r="H531" s="107"/>
      <c r="I531" s="107"/>
      <c r="J531" s="35">
        <v>0</v>
      </c>
      <c r="K531" s="35">
        <f>K526+K520+K448+K497+K433+K410+K280+K199+K135+K109+K102+K17+K274</f>
        <v>615475364.8900001</v>
      </c>
      <c r="L531" s="30">
        <v>0</v>
      </c>
      <c r="M531" s="20">
        <v>0</v>
      </c>
      <c r="N531" s="20">
        <v>0</v>
      </c>
      <c r="O531" s="20">
        <v>0</v>
      </c>
      <c r="P531" s="20">
        <v>0</v>
      </c>
      <c r="Q531" s="20">
        <v>0</v>
      </c>
      <c r="R531" s="20">
        <v>0</v>
      </c>
      <c r="S531" s="20">
        <v>0</v>
      </c>
      <c r="T531" s="20">
        <v>0</v>
      </c>
      <c r="U531" s="20">
        <v>0</v>
      </c>
      <c r="V531" s="20">
        <v>0</v>
      </c>
      <c r="W531" s="20">
        <v>0</v>
      </c>
      <c r="X531" s="20">
        <v>0</v>
      </c>
      <c r="Y531" s="20">
        <v>0</v>
      </c>
      <c r="Z531" s="20">
        <v>0</v>
      </c>
      <c r="AA531" s="20">
        <v>0</v>
      </c>
      <c r="AB531" s="20">
        <v>0</v>
      </c>
      <c r="AC531" s="21">
        <v>0</v>
      </c>
      <c r="AD531" s="20">
        <v>0</v>
      </c>
      <c r="AE531" s="22"/>
    </row>
    <row r="532" spans="2:31" ht="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 t="s">
        <v>0</v>
      </c>
      <c r="V532" s="1"/>
      <c r="W532" s="1"/>
      <c r="X532" s="1"/>
      <c r="Y532" s="1"/>
      <c r="Z532" s="1"/>
      <c r="AA532" s="1" t="s">
        <v>0</v>
      </c>
      <c r="AB532" s="1"/>
      <c r="AC532" s="1"/>
      <c r="AD532" s="1"/>
      <c r="AE532" s="1"/>
    </row>
    <row r="533" spans="2:31" ht="15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6"/>
      <c r="AC533" s="6"/>
      <c r="AD533" s="6"/>
      <c r="AE533" s="1"/>
    </row>
  </sheetData>
  <sheetProtection/>
  <autoFilter ref="A16:AE532"/>
  <mergeCells count="32">
    <mergeCell ref="C3:K3"/>
    <mergeCell ref="AD14:AD15"/>
    <mergeCell ref="A14:A15"/>
    <mergeCell ref="A11:N11"/>
    <mergeCell ref="A12:N12"/>
    <mergeCell ref="B13:N13"/>
    <mergeCell ref="B14:B15"/>
    <mergeCell ref="C14:C15"/>
    <mergeCell ref="D14:D15"/>
    <mergeCell ref="E14:E15"/>
    <mergeCell ref="AB14:AB15"/>
    <mergeCell ref="AC14:AC15"/>
    <mergeCell ref="Y14:Y15"/>
    <mergeCell ref="Z14:Z15"/>
    <mergeCell ref="S14:S15"/>
    <mergeCell ref="T14:T15"/>
    <mergeCell ref="V14:V15"/>
    <mergeCell ref="W14:W15"/>
    <mergeCell ref="X14:X15"/>
    <mergeCell ref="Q14:Q15"/>
    <mergeCell ref="R14:R15"/>
    <mergeCell ref="I14:I15"/>
    <mergeCell ref="J14:J15"/>
    <mergeCell ref="K14:K15"/>
    <mergeCell ref="L14:L15"/>
    <mergeCell ref="M14:M15"/>
    <mergeCell ref="F14:F15"/>
    <mergeCell ref="G14:G15"/>
    <mergeCell ref="H14:H15"/>
    <mergeCell ref="N14:N15"/>
    <mergeCell ref="O14:O15"/>
    <mergeCell ref="P14:P15"/>
  </mergeCells>
  <printOptions/>
  <pageMargins left="0.95" right="0.31496062992125984" top="0.5905511811023623" bottom="0.35433070866141736" header="0.3937007874015748" footer="0.3937007874015748"/>
  <pageSetup fitToHeight="200" horizontalDpi="600" verticalDpi="600" orientation="portrait" paperSize="9" scale="90" r:id="rId1"/>
  <rowBreaks count="1" manualBreakCount="1">
    <brk id="29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Дума</cp:lastModifiedBy>
  <cp:lastPrinted>2018-10-01T06:25:00Z</cp:lastPrinted>
  <dcterms:created xsi:type="dcterms:W3CDTF">2017-11-09T10:45:37Z</dcterms:created>
  <dcterms:modified xsi:type="dcterms:W3CDTF">2018-10-01T06:25:07Z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  <property fmtid="{D5CDD505-2E9C-101B-9397-08002B2CF9AE}" pid="11" name="Код отчета">
    <vt:lpwstr>2456024_3H10WK4QI</vt:lpwstr>
  </property>
</Properties>
</file>